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25200" windowHeight="10790"/>
  </bookViews>
  <sheets>
    <sheet name="Reporte de Formatos" sheetId="1" r:id="rId1"/>
    <sheet name="Tabla 233922" sheetId="2" r:id="rId2"/>
  </sheets>
  <calcPr calcId="152511"/>
</workbook>
</file>

<file path=xl/calcChain.xml><?xml version="1.0" encoding="utf-8"?>
<calcChain xmlns="http://schemas.openxmlformats.org/spreadsheetml/2006/main">
  <c r="F13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E52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3" i="2"/>
  <c r="E62" i="2"/>
  <c r="E61" i="2"/>
  <c r="E60" i="2"/>
  <c r="E59" i="2"/>
  <c r="E58" i="2"/>
  <c r="E57" i="2"/>
  <c r="E56" i="2"/>
  <c r="E55" i="2"/>
  <c r="E54" i="2"/>
  <c r="E53" i="2"/>
  <c r="E51" i="2"/>
  <c r="E50" i="2"/>
  <c r="E49" i="2"/>
  <c r="E48" i="2"/>
  <c r="E47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<sst xmlns="http://schemas.openxmlformats.org/spreadsheetml/2006/main" count="708" uniqueCount="246">
  <si>
    <t>35850</t>
  </si>
  <si>
    <t>TITULO</t>
  </si>
  <si>
    <t>NOMBRE CORTO</t>
  </si>
  <si>
    <t>DESCRIPCION</t>
  </si>
  <si>
    <t>Informes programáticos presupuestales, balances generales y estados financieros</t>
  </si>
  <si>
    <t>LGTART70FXXXI</t>
  </si>
  <si>
    <t>1</t>
  </si>
  <si>
    <t>2</t>
  </si>
  <si>
    <t>6</t>
  </si>
  <si>
    <t>10</t>
  </si>
  <si>
    <t>7</t>
  </si>
  <si>
    <t>4</t>
  </si>
  <si>
    <t>12</t>
  </si>
  <si>
    <t>13</t>
  </si>
  <si>
    <t>233904</t>
  </si>
  <si>
    <t>233907</t>
  </si>
  <si>
    <t>233905</t>
  </si>
  <si>
    <t>233909</t>
  </si>
  <si>
    <t>233915</t>
  </si>
  <si>
    <t>233916</t>
  </si>
  <si>
    <t>233917</t>
  </si>
  <si>
    <t>233906</t>
  </si>
  <si>
    <t>233908</t>
  </si>
  <si>
    <t>233918</t>
  </si>
  <si>
    <t>233913</t>
  </si>
  <si>
    <t>233914</t>
  </si>
  <si>
    <t>233922</t>
  </si>
  <si>
    <t>233910</t>
  </si>
  <si>
    <t>233919</t>
  </si>
  <si>
    <t>233920</t>
  </si>
  <si>
    <t>233921</t>
  </si>
  <si>
    <t>233912</t>
  </si>
  <si>
    <t>233911</t>
  </si>
  <si>
    <t>233923</t>
  </si>
  <si>
    <t>233924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</si>
  <si>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</si>
  <si>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</si>
  <si>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</si>
  <si>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</si>
  <si>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</si>
  <si>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</si>
  <si>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</si>
  <si>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</si>
  <si>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</si>
  <si>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</si>
  <si>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</si>
  <si>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</si>
  <si>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</si>
  <si>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</si>
  <si>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29113</t>
  </si>
  <si>
    <t>29114</t>
  </si>
  <si>
    <t>29115</t>
  </si>
  <si>
    <t>29116</t>
  </si>
  <si>
    <t>29117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</si>
  <si>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</si>
  <si>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</si>
  <si>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</si>
  <si>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</si>
  <si>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</si>
  <si>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</si>
  <si>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</si>
  <si>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</si>
  <si>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</si>
  <si>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</si>
  <si>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</si>
  <si>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</si>
  <si>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</si>
  <si>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</si>
  <si>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 xml:space="preserve">servicios personales </t>
  </si>
  <si>
    <t>materiales y suministros</t>
  </si>
  <si>
    <t>servicios generales</t>
  </si>
  <si>
    <t xml:space="preserve">transferencias asignaciones subsidios y otras ayudas </t>
  </si>
  <si>
    <t xml:space="preserve">     113</t>
  </si>
  <si>
    <t>SUELDOS BASE AL PERSONAL PERMANENTE</t>
  </si>
  <si>
    <t xml:space="preserve">     121</t>
  </si>
  <si>
    <t>HONORARIOS ASIMILABLES A SALARIOS</t>
  </si>
  <si>
    <t xml:space="preserve">     131</t>
  </si>
  <si>
    <t>PRIMAS POR AÑOS DE SERVICIO EFECTIVOS PRESTADOS</t>
  </si>
  <si>
    <t xml:space="preserve">     132</t>
  </si>
  <si>
    <t>PRIMAS DE VACACIONES, DOMINICAL Y GRATIFICACIÓN DE FIN DE AÑO</t>
  </si>
  <si>
    <t xml:space="preserve">     134</t>
  </si>
  <si>
    <t>COMPENSACIONES</t>
  </si>
  <si>
    <t xml:space="preserve">     141</t>
  </si>
  <si>
    <t>APORTACIONES DE SEGURIDAD SOCIAL</t>
  </si>
  <si>
    <t xml:space="preserve">     142</t>
  </si>
  <si>
    <t>APORTACIONES A FONDOS DE VIVIENDA</t>
  </si>
  <si>
    <t xml:space="preserve">     144</t>
  </si>
  <si>
    <t>APORTACIONES PARA SEGUROS</t>
  </si>
  <si>
    <t xml:space="preserve">     151</t>
  </si>
  <si>
    <t>CUOTAS PARA EL FONDO DE AHORRO Y FONDO DE TRABAJO</t>
  </si>
  <si>
    <t xml:space="preserve">     154</t>
  </si>
  <si>
    <t>PRESTACIONES CONTRACTUALES</t>
  </si>
  <si>
    <t xml:space="preserve">     159</t>
  </si>
  <si>
    <t>OTRAS PRESTACIONES SOCIALES Y ECONÓMICAS</t>
  </si>
  <si>
    <t xml:space="preserve">     171</t>
  </si>
  <si>
    <t>ESTÍMULOS</t>
  </si>
  <si>
    <t xml:space="preserve">     211</t>
  </si>
  <si>
    <t>MATERIALES, ÚTILES Y EQUIPOS MENORES DE OFICINA</t>
  </si>
  <si>
    <t xml:space="preserve">     212</t>
  </si>
  <si>
    <t>MATERIALES Y ÚTILES DE IMPRESIÓN Y REPRODUCCIÓN</t>
  </si>
  <si>
    <t xml:space="preserve">     214</t>
  </si>
  <si>
    <t>MATERIALES, ÚTILES Y EQUIPOS MENORES DE TECNOLOGÍAS DE LA INFORMACIÓN Y COMUNICACIONES</t>
  </si>
  <si>
    <t xml:space="preserve">     215</t>
  </si>
  <si>
    <t>MATERIAL IMPRESO E INFORMACIÓN DIGITAL</t>
  </si>
  <si>
    <t xml:space="preserve">     216</t>
  </si>
  <si>
    <t>MATERIAL DE LIMPIEZA</t>
  </si>
  <si>
    <t xml:space="preserve">     217</t>
  </si>
  <si>
    <t>MATERIALES Y ÚTILES DE ENSEÑANZA</t>
  </si>
  <si>
    <t xml:space="preserve">     221</t>
  </si>
  <si>
    <t>PRODUCTOS ALIMENTICIOS PARA PERSONAS</t>
  </si>
  <si>
    <t xml:space="preserve">     223</t>
  </si>
  <si>
    <t>UTENSILIOS PARA EL SERVICIO DE ALIMENTACIÓN</t>
  </si>
  <si>
    <t xml:space="preserve">     246</t>
  </si>
  <si>
    <t>MATERIAL ELÉCTRICO Y ELECTRÓNICO</t>
  </si>
  <si>
    <t xml:space="preserve">     249</t>
  </si>
  <si>
    <t>OTROS MATERIALES Y ARTÍCULOS DE CONSTRUCCIÓN Y REPARACIÓN</t>
  </si>
  <si>
    <t xml:space="preserve">     253</t>
  </si>
  <si>
    <t>MEDICINAS Y PRODUCTOS FARMACÉUTICOS</t>
  </si>
  <si>
    <t xml:space="preserve">     261</t>
  </si>
  <si>
    <t>COMBUSTIBLES, LUBRICANTES Y ADITIVOS</t>
  </si>
  <si>
    <t xml:space="preserve">     271</t>
  </si>
  <si>
    <t>VESTUARIO Y UNIFORMES</t>
  </si>
  <si>
    <t xml:space="preserve">     272</t>
  </si>
  <si>
    <t>PRENDAS DE SEGURIDAD Y PROTECCIÓN PERSONAL</t>
  </si>
  <si>
    <t xml:space="preserve">     291</t>
  </si>
  <si>
    <t>HERRAMIENTAS MENORES</t>
  </si>
  <si>
    <t xml:space="preserve">     292</t>
  </si>
  <si>
    <t>REFACCIONES Y ACCESORIOS MENORES DE EDIFICIOS</t>
  </si>
  <si>
    <t xml:space="preserve">     294</t>
  </si>
  <si>
    <t>REFACCIONES Y ACCESORIOS MENORES PARA EQUIPO DE CÓMPUTO Y TECNOLOGÍAS DE LA INFORMACIÓN</t>
  </si>
  <si>
    <t xml:space="preserve">     311</t>
  </si>
  <si>
    <t>ENERGÍA ELÉCTRICA</t>
  </si>
  <si>
    <t xml:space="preserve">     313</t>
  </si>
  <si>
    <t>AGUA</t>
  </si>
  <si>
    <t xml:space="preserve">     314</t>
  </si>
  <si>
    <t>TELEFONÍA TRADICIONAL</t>
  </si>
  <si>
    <t xml:space="preserve">     317</t>
  </si>
  <si>
    <t>SERVICIOS DE ACCESO DE INTERNET, REDES Y PROCESAMIENTO DE INFORMACIÓN</t>
  </si>
  <si>
    <t xml:space="preserve">     318</t>
  </si>
  <si>
    <t>SERVICIOS POSTALES Y TELEGRÁFICOS</t>
  </si>
  <si>
    <t xml:space="preserve">     322</t>
  </si>
  <si>
    <t>ARRENDAMIENTO DE EDIFICIOS</t>
  </si>
  <si>
    <t xml:space="preserve">     323</t>
  </si>
  <si>
    <t>ARRENDAMIENTO DE MOBILIARIO Y EQUIPO DE ADMINISTRACIÓN, EDUCACIONAL Y RECREATIVO.</t>
  </si>
  <si>
    <t xml:space="preserve">     327</t>
  </si>
  <si>
    <t>ARRENDAMIENTO DE ACTIVOS INTANGIBLES</t>
  </si>
  <si>
    <t xml:space="preserve">     331</t>
  </si>
  <si>
    <t>SERVICIOS LEGALES, DE CONTABILIDAD, AUDITORÍA Y RELACIONADOS</t>
  </si>
  <si>
    <t xml:space="preserve">     333</t>
  </si>
  <si>
    <t>SERVICIOS DE CONSULTORÍA ADMINISTRATIVA, PROCESOS, TÉCNICA Y EN TECNOLOGÍAS DE LA INFORMACIÓN</t>
  </si>
  <si>
    <t xml:space="preserve">     334</t>
  </si>
  <si>
    <t>SERVICIOS DE CAPACITACIÓN</t>
  </si>
  <si>
    <t xml:space="preserve">     335</t>
  </si>
  <si>
    <t>SERVICIOS DE INVESTIGACIÓN CIENTÍFICA Y DESARROLLO</t>
  </si>
  <si>
    <t xml:space="preserve">     336</t>
  </si>
  <si>
    <t>SERVICIOS DE APOYO ADMINISTRATIVO, TRADUCCIÓN, FOTOCOPIADO E IMPRESIÓN</t>
  </si>
  <si>
    <t xml:space="preserve">     338</t>
  </si>
  <si>
    <t>SERVICIOS DE VIGILANCIA</t>
  </si>
  <si>
    <t xml:space="preserve">     345</t>
  </si>
  <si>
    <t>SEGURO DE BIENES PATRIMONIALES</t>
  </si>
  <si>
    <t xml:space="preserve">     347</t>
  </si>
  <si>
    <t>FLETES Y MANIOBRAS</t>
  </si>
  <si>
    <t xml:space="preserve">     351</t>
  </si>
  <si>
    <t>CONSERVACIÓN Y MANTENIMIENTO MENOR DE INMUEBLES</t>
  </si>
  <si>
    <t xml:space="preserve">     352</t>
  </si>
  <si>
    <t>INSTALACIÓN, REPARACIÓN Y MANTENIMIENTO DE MOBILIARIO Y EQUIPO DE ADMINISTRACIÓN, EDUCACIONAL Y RECREATIVO</t>
  </si>
  <si>
    <t xml:space="preserve">     353</t>
  </si>
  <si>
    <t>INSTALACIÓN, REPARACIÓN Y MANTENIMIENTO DE EQUIPO DE CÓMPUTO Y TECNOLOGÍA DE INFORMACIÓN</t>
  </si>
  <si>
    <t xml:space="preserve">     355</t>
  </si>
  <si>
    <t>REPARACIÓN Y MANTENIMIENTO DE EQUIPO DE TRANSPORTE</t>
  </si>
  <si>
    <t xml:space="preserve">     357</t>
  </si>
  <si>
    <t>INSTALACIÓN, REPARACIÓN Y MANTENIMIENTO DE MAQUINARIA, OTROS EQUIPOS Y HERRAMIENTAS</t>
  </si>
  <si>
    <t xml:space="preserve">     358</t>
  </si>
  <si>
    <t>SERVICIOS DE LIMPIEZA Y MANEJO DE DESECHOS</t>
  </si>
  <si>
    <t xml:space="preserve">     359</t>
  </si>
  <si>
    <t>SERVICIOS DE JARDINERÍA Y FUMIGACIÓN</t>
  </si>
  <si>
    <t xml:space="preserve">     361</t>
  </si>
  <si>
    <t>DIFUSIÓN POR RADIO, TELEVISIÓN Y OTROS MEDIOS DE MENSAJES SOBRE PROGRAMAS Y ACTIVIDADES GUBERNAMENTALES</t>
  </si>
  <si>
    <t xml:space="preserve">     371</t>
  </si>
  <si>
    <t>PASAJES AÉREOS</t>
  </si>
  <si>
    <t xml:space="preserve">     375</t>
  </si>
  <si>
    <t>VIÁTICOS EN EL PAÍS</t>
  </si>
  <si>
    <t xml:space="preserve">     376</t>
  </si>
  <si>
    <t>VIÁTICOS EN EL EXTRANJERO</t>
  </si>
  <si>
    <t xml:space="preserve">     379</t>
  </si>
  <si>
    <t>OTROS SERVICIOS DE TRASLADO Y HOSPEDAJE</t>
  </si>
  <si>
    <t xml:space="preserve">     381</t>
  </si>
  <si>
    <t>GASTOS DE CEREMONIAL</t>
  </si>
  <si>
    <t xml:space="preserve">     382</t>
  </si>
  <si>
    <t>GASTOS DE ORDEN SOCIAL Y CULTURAL</t>
  </si>
  <si>
    <t xml:space="preserve">     383</t>
  </si>
  <si>
    <t>CONGRESOS Y CONVENCIONES</t>
  </si>
  <si>
    <t xml:space="preserve">     385</t>
  </si>
  <si>
    <t>GASTOS DE REPRESENTACIÓN</t>
  </si>
  <si>
    <t xml:space="preserve">     392</t>
  </si>
  <si>
    <t>IMPUESTOS Y DERECHOS</t>
  </si>
  <si>
    <t xml:space="preserve">     395</t>
  </si>
  <si>
    <t>PENAS, MULTAS, ACCESORIOS Y ACTUALIZACIONES</t>
  </si>
  <si>
    <t xml:space="preserve">     399</t>
  </si>
  <si>
    <t>OTROS SERVICIOS GENERALES</t>
  </si>
  <si>
    <t xml:space="preserve">     442</t>
  </si>
  <si>
    <t>BECAS Y OTRAS AYUDAS PARA PROGRAMAS DE CAPACITACIÓN</t>
  </si>
  <si>
    <t>RECURSOS FINANCIEROS</t>
  </si>
  <si>
    <t xml:space="preserve"> las modificaciones entre partidas no generan un impacto negativo que impida el cumplimiento de las metas y objetivos en la estructura programatica.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</si>
  <si>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</si>
  <si>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</si>
  <si>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</si>
  <si>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</si>
  <si>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</si>
  <si>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</si>
  <si>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</si>
  <si>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</si>
  <si>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</si>
  <si>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</si>
  <si>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</si>
  <si>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</si>
  <si>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</si>
  <si>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</si>
  <si>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</si>
  <si>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</si>
  <si>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</si>
  <si>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</si>
  <si>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</si>
  <si>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</si>
  <si>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</si>
  <si>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</si>
  <si>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Ayudas Sociales</t>
  </si>
  <si>
    <t>bienes muebles,inmuebles e intangibles</t>
  </si>
  <si>
    <t xml:space="preserve">CAMARAS FOTOGRAFICAS Y DE VIDEO </t>
  </si>
  <si>
    <t>Mobiliario y Equipo Educacional y Recreativo</t>
  </si>
  <si>
    <t>SERVICIOS PROFESIONALES,CIENTIFICOS Y TECNICOS INTEGRALES</t>
  </si>
  <si>
    <t xml:space="preserve">4to.. Trimestre </t>
  </si>
  <si>
    <t>Ampliacion al presupuesto autorizado por la SH en el capitulo de servicios personales. las modificaciones entre partidas no generan un impacto negativo que impida el cumplimiento de las metas y objetivos en la estructura programatica.</t>
  </si>
  <si>
    <t>Mobiliario y Equipo de Administracion</t>
  </si>
  <si>
    <t xml:space="preserve">Maquinaria,otros equipos y Herramientas </t>
  </si>
  <si>
    <t xml:space="preserve">MUEBLES DE OFICINA Y ESTANTERIA </t>
  </si>
  <si>
    <t>SISTEMAS DE AIRE ACONDICIONADO,CALEFACCION Y REFRIGERACION</t>
  </si>
  <si>
    <t>INDEMNIZACIONES</t>
  </si>
  <si>
    <t>MATERIALES COMPLEMENTARIOS</t>
  </si>
  <si>
    <t>PRESTACIONES Y HABERES DE RETIRO</t>
  </si>
  <si>
    <t xml:space="preserve">OTROS MOBILIARIOS Y EQUIPOS DE ADMINISTRACION </t>
  </si>
  <si>
    <t>EQUIPO DE COMUNICACIÓN Y TELECOMUNICACION</t>
  </si>
  <si>
    <t>EQUIPO DE COMPUTO Y TECNOLOGIAS DE LA INFORMACION</t>
  </si>
  <si>
    <t>http://www.colson.edu.mx/Transparencia/recfin/BALANCES%20PRESUPUESTARIOS.zip</t>
  </si>
  <si>
    <t>http://www.colson.edu.mx/Transparencia/recfin/BALANCES%20PROGRAMATICOS.zip</t>
  </si>
  <si>
    <t>http://www.colson.edu.mx/Transparencia/recfin/ESTADOS%20FINANCIEROS.zip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</si>
</sst>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3" formatCode="#,##0.00;[Red]#,##0.00"/>
  </numFmts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1" applyProtection="1"/>
    <xf numFmtId="49" fontId="4" fillId="0" borderId="0" xfId="0" applyNumberFormat="1" applyFont="1" applyProtection="1"/>
    <xf numFmtId="0" fontId="4" fillId="0" borderId="0" xfId="0" applyFont="1" applyAlignment="1" applyProtection="1"/>
    <xf numFmtId="0" fontId="3" fillId="2" borderId="2" xfId="0" applyFont="1" applyFill="1" applyBorder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right"/>
    </xf>
    <xf numFmtId="0" fontId="3" fillId="2" borderId="2" xfId="0" applyFont="1" applyFill="1" applyBorder="1" applyAlignment="1">
      <alignment horizontal="right"/>
    </xf>
    <xf numFmtId="0" fontId="0" fillId="0" borderId="0" xfId="0" applyBorder="1" applyAlignment="1" applyProtection="1">
      <alignment horizontal="right"/>
    </xf>
    <xf numFmtId="43" fontId="0" fillId="0" borderId="0" xfId="0" applyNumberFormat="1" applyProtection="1"/>
    <xf numFmtId="43" fontId="2" fillId="3" borderId="1" xfId="0" applyNumberFormat="1" applyFont="1" applyFill="1" applyBorder="1"/>
    <xf numFmtId="43" fontId="2" fillId="3" borderId="2" xfId="0" applyNumberFormat="1" applyFont="1" applyFill="1" applyBorder="1"/>
    <xf numFmtId="43" fontId="4" fillId="0" borderId="0" xfId="0" applyNumberFormat="1" applyFont="1" applyBorder="1" applyAlignment="1">
      <alignment horizontal="right" vertical="top" wrapText="1"/>
    </xf>
    <xf numFmtId="43" fontId="0" fillId="0" borderId="0" xfId="0" applyNumberFormat="1" applyBorder="1" applyProtection="1"/>
    <xf numFmtId="43" fontId="4" fillId="0" borderId="3" xfId="0" applyNumberFormat="1" applyFont="1" applyBorder="1" applyAlignment="1">
      <alignment horizontal="right" vertical="top" wrapText="1"/>
    </xf>
    <xf numFmtId="43" fontId="3" fillId="2" borderId="2" xfId="0" applyNumberFormat="1" applyFont="1" applyFill="1" applyBorder="1"/>
    <xf numFmtId="0" fontId="0" fillId="0" borderId="0" xfId="0" applyFont="1" applyFill="1" applyBorder="1" applyProtection="1"/>
    <xf numFmtId="4" fontId="0" fillId="0" borderId="0" xfId="0" applyNumberFormat="1" applyBorder="1" applyProtection="1"/>
    <xf numFmtId="0" fontId="4" fillId="0" borderId="0" xfId="0" applyFont="1" applyProtection="1"/>
    <xf numFmtId="4" fontId="0" fillId="0" borderId="0" xfId="0" applyNumberFormat="1" applyProtection="1"/>
    <xf numFmtId="14" fontId="0" fillId="0" borderId="0" xfId="0" applyNumberFormat="1" applyProtection="1"/>
    <xf numFmtId="173" fontId="4" fillId="0" borderId="0" xfId="0" applyNumberFormat="1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ESTADOS%20FINANCIEROS.zip" TargetMode="External"/><Relationship Id="rId2" Type="http://schemas.openxmlformats.org/officeDocument/2006/relationships/hyperlink" Target="http://encino.colson.edu.mx/Transparencia/recfin/BALANCES%20PROGRAMATICOS.zip" TargetMode="External"/><Relationship Id="rId1" Type="http://schemas.openxmlformats.org/officeDocument/2006/relationships/hyperlink" Target="http://encino.colson.edu.mx/Transparencia/recfin/BALANCES%20PRESUPUESTARIOS.zi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topLeftCell="H2" workbookViewId="0">
      <selection activeCell="L39" sqref="L39"/>
    </sheetView>
  </sheetViews>
  <sheetFormatPr baseColWidth="10" defaultColWidth="9.1796875" defaultRowHeight="12.5" x14ac:dyDescent="0.25"/>
  <cols>
    <col min="1" max="1" width="9" customWidth="1"/>
    <col min="2" max="2" width="26.26953125" customWidth="1"/>
    <col min="3" max="3" width="16" customWidth="1"/>
    <col min="4" max="4" width="44.54296875" customWidth="1"/>
    <col min="5" max="5" width="17.26953125" customWidth="1"/>
    <col min="6" max="6" width="36.26953125" customWidth="1"/>
    <col min="7" max="7" width="22.1796875" customWidth="1"/>
    <col min="8" max="8" width="13.26953125" customWidth="1"/>
    <col min="9" max="9" width="62.7265625" customWidth="1"/>
    <col min="10" max="10" width="20.81640625" style="12" customWidth="1"/>
    <col min="11" max="11" width="17.26953125" style="12" customWidth="1"/>
    <col min="12" max="12" width="38" style="12" customWidth="1"/>
    <col min="13" max="13" width="29.54296875" customWidth="1"/>
    <col min="14" max="14" width="195.54296875" customWidth="1"/>
    <col min="15" max="15" width="97" customWidth="1"/>
    <col min="16" max="16" width="81.1796875" customWidth="1"/>
    <col min="17" max="17" width="70.7265625" customWidth="1"/>
    <col min="18" max="18" width="16.54296875" customWidth="1"/>
    <col min="19" max="19" width="33.453125" customWidth="1"/>
    <col min="20" max="20" width="7.1796875" customWidth="1"/>
    <col min="21" max="21" width="19" customWidth="1"/>
  </cols>
  <sheetData>
    <row r="1" spans="1:21" hidden="1" x14ac:dyDescent="0.25">
      <c r="A1" t="s">
        <v>0</v>
      </c>
    </row>
    <row r="2" spans="1:21" ht="14" x14ac:dyDescent="0.3">
      <c r="A2" s="1" t="s">
        <v>1</v>
      </c>
      <c r="B2" s="1" t="s">
        <v>2</v>
      </c>
      <c r="C2" s="1" t="s">
        <v>3</v>
      </c>
    </row>
    <row r="3" spans="1:21" x14ac:dyDescent="0.25">
      <c r="A3" s="2" t="s">
        <v>4</v>
      </c>
      <c r="B3" s="2" t="s">
        <v>5</v>
      </c>
      <c r="C3" s="2" t="s">
        <v>4</v>
      </c>
    </row>
    <row r="4" spans="1:21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s="12" t="s">
        <v>8</v>
      </c>
      <c r="K4" s="12" t="s">
        <v>8</v>
      </c>
      <c r="L4" s="12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2" t="s">
        <v>23</v>
      </c>
      <c r="K5" s="12" t="s">
        <v>24</v>
      </c>
      <c r="L5" s="12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4" x14ac:dyDescent="0.3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14" t="s">
        <v>45</v>
      </c>
      <c r="K7" s="13" t="s">
        <v>46</v>
      </c>
      <c r="L7" s="13" t="s">
        <v>47</v>
      </c>
      <c r="M7" s="2" t="s">
        <v>48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x14ac:dyDescent="0.25">
      <c r="A8">
        <v>2017</v>
      </c>
      <c r="B8" s="4" t="s">
        <v>231</v>
      </c>
      <c r="C8" s="5">
        <v>1000</v>
      </c>
      <c r="D8" t="s">
        <v>68</v>
      </c>
      <c r="E8">
        <v>56945448</v>
      </c>
      <c r="F8" s="12">
        <v>64566122</v>
      </c>
      <c r="G8" s="22">
        <v>64566122</v>
      </c>
      <c r="H8">
        <v>11000</v>
      </c>
      <c r="I8" t="s">
        <v>204</v>
      </c>
      <c r="J8" s="17">
        <v>38140967.950000003</v>
      </c>
      <c r="K8" s="12">
        <v>40410100.57</v>
      </c>
      <c r="L8" s="12">
        <v>40410100.57</v>
      </c>
      <c r="M8" s="7">
        <v>8</v>
      </c>
      <c r="N8" t="s">
        <v>232</v>
      </c>
      <c r="O8" s="3" t="s">
        <v>244</v>
      </c>
      <c r="P8" s="3" t="s">
        <v>243</v>
      </c>
      <c r="Q8" s="3" t="s">
        <v>245</v>
      </c>
      <c r="R8" s="23">
        <v>43100</v>
      </c>
      <c r="S8" t="s">
        <v>202</v>
      </c>
      <c r="T8">
        <v>2017</v>
      </c>
      <c r="U8" s="23">
        <v>43100</v>
      </c>
    </row>
    <row r="9" spans="1:21" x14ac:dyDescent="0.25">
      <c r="A9">
        <v>2017</v>
      </c>
      <c r="B9" s="4" t="s">
        <v>231</v>
      </c>
      <c r="C9">
        <v>2000</v>
      </c>
      <c r="D9" t="s">
        <v>69</v>
      </c>
      <c r="E9">
        <v>2358028</v>
      </c>
      <c r="F9" s="12">
        <v>2414489</v>
      </c>
      <c r="G9" s="22">
        <v>2414489</v>
      </c>
      <c r="H9">
        <v>12000</v>
      </c>
      <c r="I9" t="s">
        <v>205</v>
      </c>
      <c r="J9" s="15">
        <v>1628133.16</v>
      </c>
      <c r="K9" s="12">
        <v>1640018.09</v>
      </c>
      <c r="L9" s="12">
        <v>1640018.09</v>
      </c>
      <c r="M9" s="7">
        <v>9</v>
      </c>
      <c r="N9" t="s">
        <v>232</v>
      </c>
      <c r="O9" s="3" t="s">
        <v>244</v>
      </c>
      <c r="P9" t="s">
        <v>243</v>
      </c>
      <c r="Q9" t="s">
        <v>245</v>
      </c>
      <c r="R9" s="23">
        <v>43100</v>
      </c>
      <c r="S9" t="s">
        <v>202</v>
      </c>
      <c r="T9">
        <v>2017</v>
      </c>
      <c r="U9" s="23">
        <v>43100</v>
      </c>
    </row>
    <row r="10" spans="1:21" x14ac:dyDescent="0.25">
      <c r="A10">
        <v>2017</v>
      </c>
      <c r="B10" s="4" t="s">
        <v>231</v>
      </c>
      <c r="C10">
        <v>3000</v>
      </c>
      <c r="D10" t="s">
        <v>70</v>
      </c>
      <c r="E10">
        <v>14633238</v>
      </c>
      <c r="F10" s="12">
        <v>14520404</v>
      </c>
      <c r="G10" s="22">
        <v>14520404</v>
      </c>
      <c r="H10">
        <v>13000</v>
      </c>
      <c r="I10" t="s">
        <v>206</v>
      </c>
      <c r="J10" s="15">
        <v>3447700.83</v>
      </c>
      <c r="K10" s="12">
        <v>3708299.23</v>
      </c>
      <c r="L10" s="12">
        <v>3708299.23</v>
      </c>
      <c r="M10" s="7">
        <v>10</v>
      </c>
      <c r="N10" t="s">
        <v>232</v>
      </c>
      <c r="O10" s="3" t="s">
        <v>244</v>
      </c>
      <c r="P10" t="s">
        <v>243</v>
      </c>
      <c r="Q10" t="s">
        <v>245</v>
      </c>
      <c r="R10" s="23">
        <v>43100</v>
      </c>
      <c r="S10" t="s">
        <v>202</v>
      </c>
      <c r="T10">
        <v>2017</v>
      </c>
      <c r="U10" s="23">
        <v>43100</v>
      </c>
    </row>
    <row r="11" spans="1:21" x14ac:dyDescent="0.25">
      <c r="A11">
        <v>2017</v>
      </c>
      <c r="B11" s="4" t="s">
        <v>231</v>
      </c>
      <c r="C11">
        <v>4000</v>
      </c>
      <c r="D11" t="s">
        <v>71</v>
      </c>
      <c r="E11">
        <v>300000</v>
      </c>
      <c r="F11" s="12">
        <v>248570</v>
      </c>
      <c r="G11" s="22">
        <v>248570</v>
      </c>
      <c r="H11">
        <v>14000</v>
      </c>
      <c r="I11" t="s">
        <v>207</v>
      </c>
      <c r="J11" s="15">
        <v>9901861.9299999997</v>
      </c>
      <c r="K11" s="12">
        <v>11862665.6</v>
      </c>
      <c r="L11" s="12">
        <v>11862665.6</v>
      </c>
      <c r="M11" s="7">
        <f>M10+1</f>
        <v>11</v>
      </c>
      <c r="N11" t="s">
        <v>232</v>
      </c>
      <c r="O11" s="3" t="s">
        <v>244</v>
      </c>
      <c r="P11" t="s">
        <v>243</v>
      </c>
      <c r="Q11" t="s">
        <v>245</v>
      </c>
      <c r="R11" s="23">
        <v>43100</v>
      </c>
      <c r="S11" t="s">
        <v>202</v>
      </c>
      <c r="T11">
        <v>2017</v>
      </c>
      <c r="U11" s="23">
        <v>43100</v>
      </c>
    </row>
    <row r="12" spans="1:21" x14ac:dyDescent="0.25">
      <c r="A12">
        <v>2017</v>
      </c>
      <c r="B12" s="4" t="s">
        <v>231</v>
      </c>
      <c r="C12">
        <v>5000</v>
      </c>
      <c r="D12" t="s">
        <v>227</v>
      </c>
      <c r="F12" s="12">
        <v>155517</v>
      </c>
      <c r="G12" s="22">
        <v>155517</v>
      </c>
      <c r="H12">
        <v>15000</v>
      </c>
      <c r="I12" t="s">
        <v>208</v>
      </c>
      <c r="J12" s="15">
        <v>2146347.46</v>
      </c>
      <c r="K12" s="12">
        <v>5240238.5</v>
      </c>
      <c r="L12" s="12">
        <v>5240238.5</v>
      </c>
      <c r="M12" s="7">
        <f t="shared" ref="M12:M75" si="0">M11+1</f>
        <v>12</v>
      </c>
      <c r="N12" t="s">
        <v>232</v>
      </c>
      <c r="O12" s="3" t="s">
        <v>244</v>
      </c>
      <c r="P12" t="s">
        <v>243</v>
      </c>
      <c r="Q12" t="s">
        <v>245</v>
      </c>
      <c r="R12" s="23">
        <v>43100</v>
      </c>
      <c r="S12" t="s">
        <v>202</v>
      </c>
      <c r="T12">
        <v>2017</v>
      </c>
      <c r="U12" s="23">
        <v>43100</v>
      </c>
    </row>
    <row r="13" spans="1:21" x14ac:dyDescent="0.25">
      <c r="A13">
        <v>2017</v>
      </c>
      <c r="B13" s="4" t="s">
        <v>231</v>
      </c>
      <c r="F13" s="12">
        <f>SUM(F8:F12)</f>
        <v>81905102</v>
      </c>
      <c r="H13">
        <v>17000</v>
      </c>
      <c r="I13" t="s">
        <v>209</v>
      </c>
      <c r="J13" s="15">
        <v>1680436.67</v>
      </c>
      <c r="K13" s="12">
        <v>1704800.28</v>
      </c>
      <c r="L13" s="12">
        <v>1704800.28</v>
      </c>
      <c r="M13" s="7">
        <f t="shared" si="0"/>
        <v>13</v>
      </c>
      <c r="N13" t="s">
        <v>203</v>
      </c>
      <c r="O13" s="3" t="s">
        <v>244</v>
      </c>
      <c r="P13" t="s">
        <v>243</v>
      </c>
      <c r="Q13" t="s">
        <v>245</v>
      </c>
      <c r="R13" s="23">
        <v>43100</v>
      </c>
      <c r="S13" t="s">
        <v>202</v>
      </c>
      <c r="T13">
        <v>2017</v>
      </c>
      <c r="U13" s="23">
        <v>43100</v>
      </c>
    </row>
    <row r="14" spans="1:21" x14ac:dyDescent="0.25">
      <c r="A14">
        <v>2017</v>
      </c>
      <c r="B14" s="4" t="s">
        <v>231</v>
      </c>
      <c r="F14" s="12"/>
      <c r="H14">
        <v>21000</v>
      </c>
      <c r="I14" t="s">
        <v>210</v>
      </c>
      <c r="J14" s="15">
        <v>1716443.2</v>
      </c>
      <c r="K14" s="12">
        <v>1276183.17</v>
      </c>
      <c r="L14" s="12">
        <v>1276183.17</v>
      </c>
      <c r="M14" s="7">
        <f t="shared" si="0"/>
        <v>14</v>
      </c>
      <c r="N14" t="s">
        <v>203</v>
      </c>
      <c r="O14" s="3" t="s">
        <v>244</v>
      </c>
      <c r="P14" t="s">
        <v>243</v>
      </c>
      <c r="Q14" t="s">
        <v>245</v>
      </c>
      <c r="R14" s="23">
        <v>43100</v>
      </c>
      <c r="S14" t="s">
        <v>202</v>
      </c>
      <c r="T14">
        <v>2017</v>
      </c>
      <c r="U14" s="23">
        <v>43100</v>
      </c>
    </row>
    <row r="15" spans="1:21" x14ac:dyDescent="0.25">
      <c r="A15">
        <v>2017</v>
      </c>
      <c r="B15" s="4" t="s">
        <v>231</v>
      </c>
      <c r="H15">
        <v>22000</v>
      </c>
      <c r="I15" t="s">
        <v>211</v>
      </c>
      <c r="J15" s="15">
        <v>114660</v>
      </c>
      <c r="K15" s="12">
        <v>110049.82</v>
      </c>
      <c r="L15" s="12">
        <v>110049.82</v>
      </c>
      <c r="M15" s="7">
        <f t="shared" si="0"/>
        <v>15</v>
      </c>
      <c r="N15" t="s">
        <v>203</v>
      </c>
      <c r="O15" s="3" t="s">
        <v>244</v>
      </c>
      <c r="P15" t="s">
        <v>243</v>
      </c>
      <c r="Q15" t="s">
        <v>245</v>
      </c>
      <c r="R15" s="23">
        <v>43100</v>
      </c>
      <c r="S15" t="s">
        <v>202</v>
      </c>
      <c r="T15">
        <v>2017</v>
      </c>
      <c r="U15" s="23">
        <v>43100</v>
      </c>
    </row>
    <row r="16" spans="1:21" x14ac:dyDescent="0.25">
      <c r="A16">
        <v>2017</v>
      </c>
      <c r="B16" s="4" t="s">
        <v>231</v>
      </c>
      <c r="H16">
        <v>24000</v>
      </c>
      <c r="I16" t="s">
        <v>212</v>
      </c>
      <c r="J16" s="15">
        <v>75600</v>
      </c>
      <c r="K16" s="12">
        <v>257463.9</v>
      </c>
      <c r="L16" s="12">
        <v>257463.9</v>
      </c>
      <c r="M16" s="7">
        <f t="shared" si="0"/>
        <v>16</v>
      </c>
      <c r="N16" t="s">
        <v>203</v>
      </c>
      <c r="O16" s="3" t="s">
        <v>244</v>
      </c>
      <c r="P16" t="s">
        <v>243</v>
      </c>
      <c r="Q16" t="s">
        <v>245</v>
      </c>
      <c r="R16" s="23">
        <v>43100</v>
      </c>
      <c r="S16" t="s">
        <v>202</v>
      </c>
      <c r="T16">
        <v>2017</v>
      </c>
      <c r="U16" s="23">
        <v>43100</v>
      </c>
    </row>
    <row r="17" spans="1:21" x14ac:dyDescent="0.25">
      <c r="A17">
        <v>2017</v>
      </c>
      <c r="B17" s="4" t="s">
        <v>231</v>
      </c>
      <c r="H17">
        <v>25000</v>
      </c>
      <c r="I17" t="s">
        <v>213</v>
      </c>
      <c r="J17" s="15">
        <v>6300</v>
      </c>
      <c r="K17" s="12">
        <v>6298.46</v>
      </c>
      <c r="L17" s="12">
        <v>6298.46</v>
      </c>
      <c r="M17" s="7">
        <f t="shared" si="0"/>
        <v>17</v>
      </c>
      <c r="N17" t="s">
        <v>203</v>
      </c>
      <c r="O17" s="3" t="s">
        <v>244</v>
      </c>
      <c r="P17" t="s">
        <v>243</v>
      </c>
      <c r="Q17" t="s">
        <v>245</v>
      </c>
      <c r="R17" s="23">
        <v>43100</v>
      </c>
      <c r="S17" t="s">
        <v>202</v>
      </c>
      <c r="T17">
        <v>2017</v>
      </c>
      <c r="U17" s="23">
        <v>43100</v>
      </c>
    </row>
    <row r="18" spans="1:21" x14ac:dyDescent="0.25">
      <c r="A18">
        <v>2017</v>
      </c>
      <c r="B18" s="4" t="s">
        <v>231</v>
      </c>
      <c r="H18">
        <v>26000</v>
      </c>
      <c r="I18" t="s">
        <v>214</v>
      </c>
      <c r="J18" s="15">
        <v>151200</v>
      </c>
      <c r="K18" s="12">
        <v>147000</v>
      </c>
      <c r="L18" s="12">
        <v>147000</v>
      </c>
      <c r="M18" s="7">
        <f t="shared" si="0"/>
        <v>18</v>
      </c>
      <c r="N18" t="s">
        <v>203</v>
      </c>
      <c r="O18" s="3" t="s">
        <v>244</v>
      </c>
      <c r="P18" t="s">
        <v>243</v>
      </c>
      <c r="Q18" t="s">
        <v>245</v>
      </c>
      <c r="R18" s="23">
        <v>43100</v>
      </c>
      <c r="S18" t="s">
        <v>202</v>
      </c>
      <c r="T18">
        <v>2017</v>
      </c>
      <c r="U18" s="23">
        <v>43100</v>
      </c>
    </row>
    <row r="19" spans="1:21" x14ac:dyDescent="0.25">
      <c r="A19">
        <v>2017</v>
      </c>
      <c r="B19" s="4" t="s">
        <v>231</v>
      </c>
      <c r="H19">
        <v>27000</v>
      </c>
      <c r="I19" t="s">
        <v>215</v>
      </c>
      <c r="J19" s="15">
        <v>199000</v>
      </c>
      <c r="K19" s="12">
        <v>192112.6</v>
      </c>
      <c r="L19" s="12">
        <v>192112.6</v>
      </c>
      <c r="M19" s="7">
        <f t="shared" si="0"/>
        <v>19</v>
      </c>
      <c r="N19" t="s">
        <v>203</v>
      </c>
      <c r="O19" s="3" t="s">
        <v>244</v>
      </c>
      <c r="P19" t="s">
        <v>243</v>
      </c>
      <c r="Q19" t="s">
        <v>245</v>
      </c>
      <c r="R19" s="23">
        <v>43100</v>
      </c>
      <c r="S19" t="s">
        <v>202</v>
      </c>
      <c r="T19">
        <v>2017</v>
      </c>
      <c r="U19" s="23">
        <v>43100</v>
      </c>
    </row>
    <row r="20" spans="1:21" x14ac:dyDescent="0.25">
      <c r="A20">
        <v>2017</v>
      </c>
      <c r="B20" s="4" t="s">
        <v>231</v>
      </c>
      <c r="H20">
        <v>29000</v>
      </c>
      <c r="I20" t="s">
        <v>216</v>
      </c>
      <c r="J20" s="15">
        <v>94825</v>
      </c>
      <c r="K20" s="12">
        <v>425380.69</v>
      </c>
      <c r="L20" s="12">
        <v>425380.69</v>
      </c>
      <c r="M20" s="7">
        <f t="shared" si="0"/>
        <v>20</v>
      </c>
      <c r="N20" t="s">
        <v>203</v>
      </c>
      <c r="O20" s="3" t="s">
        <v>244</v>
      </c>
      <c r="P20" t="s">
        <v>243</v>
      </c>
      <c r="Q20" t="s">
        <v>245</v>
      </c>
      <c r="R20" s="23">
        <v>43100</v>
      </c>
      <c r="S20" t="s">
        <v>202</v>
      </c>
      <c r="T20">
        <v>2017</v>
      </c>
      <c r="U20" s="23">
        <v>43100</v>
      </c>
    </row>
    <row r="21" spans="1:21" x14ac:dyDescent="0.25">
      <c r="A21">
        <v>2017</v>
      </c>
      <c r="B21" s="4" t="s">
        <v>231</v>
      </c>
      <c r="H21">
        <v>31000</v>
      </c>
      <c r="I21" t="s">
        <v>217</v>
      </c>
      <c r="J21" s="15">
        <v>2389450.3199999998</v>
      </c>
      <c r="K21" s="12">
        <v>1877264.37</v>
      </c>
      <c r="L21" s="12">
        <v>1877264.37</v>
      </c>
      <c r="M21" s="7">
        <f t="shared" si="0"/>
        <v>21</v>
      </c>
      <c r="N21" t="s">
        <v>203</v>
      </c>
      <c r="O21" s="3" t="s">
        <v>244</v>
      </c>
      <c r="P21" t="s">
        <v>243</v>
      </c>
      <c r="Q21" t="s">
        <v>245</v>
      </c>
      <c r="R21" s="23">
        <v>43100</v>
      </c>
      <c r="S21" t="s">
        <v>202</v>
      </c>
      <c r="T21">
        <v>2017</v>
      </c>
      <c r="U21" s="23">
        <v>43100</v>
      </c>
    </row>
    <row r="22" spans="1:21" x14ac:dyDescent="0.25">
      <c r="A22">
        <v>2017</v>
      </c>
      <c r="B22" s="4" t="s">
        <v>231</v>
      </c>
      <c r="H22">
        <v>32000</v>
      </c>
      <c r="I22" t="s">
        <v>218</v>
      </c>
      <c r="J22" s="15">
        <v>1699849.48</v>
      </c>
      <c r="K22" s="12">
        <v>1910500.62</v>
      </c>
      <c r="L22" s="12">
        <v>1910500.62</v>
      </c>
      <c r="M22" s="7">
        <f t="shared" si="0"/>
        <v>22</v>
      </c>
      <c r="N22" t="s">
        <v>203</v>
      </c>
      <c r="O22" s="3" t="s">
        <v>244</v>
      </c>
      <c r="P22" t="s">
        <v>243</v>
      </c>
      <c r="Q22" t="s">
        <v>245</v>
      </c>
      <c r="R22" s="23">
        <v>43100</v>
      </c>
      <c r="S22" t="s">
        <v>202</v>
      </c>
      <c r="T22">
        <v>2017</v>
      </c>
      <c r="U22" s="23">
        <v>43100</v>
      </c>
    </row>
    <row r="23" spans="1:21" x14ac:dyDescent="0.25">
      <c r="A23">
        <v>2017</v>
      </c>
      <c r="B23" s="4" t="s">
        <v>231</v>
      </c>
      <c r="H23">
        <v>33000</v>
      </c>
      <c r="I23" t="s">
        <v>219</v>
      </c>
      <c r="J23" s="15">
        <v>5689394.3799999999</v>
      </c>
      <c r="K23" s="12">
        <v>5633727.3700000001</v>
      </c>
      <c r="L23" s="12">
        <v>5633727.3700000001</v>
      </c>
      <c r="M23" s="7">
        <f t="shared" si="0"/>
        <v>23</v>
      </c>
      <c r="N23" t="s">
        <v>203</v>
      </c>
      <c r="O23" s="3" t="s">
        <v>244</v>
      </c>
      <c r="P23" t="s">
        <v>243</v>
      </c>
      <c r="Q23" t="s">
        <v>245</v>
      </c>
      <c r="R23" s="23">
        <v>43100</v>
      </c>
      <c r="S23" t="s">
        <v>202</v>
      </c>
      <c r="T23">
        <v>2017</v>
      </c>
      <c r="U23" s="23">
        <v>43100</v>
      </c>
    </row>
    <row r="24" spans="1:21" x14ac:dyDescent="0.25">
      <c r="A24">
        <v>2017</v>
      </c>
      <c r="B24" s="4" t="s">
        <v>231</v>
      </c>
      <c r="H24">
        <v>34000</v>
      </c>
      <c r="I24" t="s">
        <v>220</v>
      </c>
      <c r="J24" s="15">
        <v>187000</v>
      </c>
      <c r="K24" s="12">
        <v>165962.6</v>
      </c>
      <c r="L24" s="12">
        <v>165962.6</v>
      </c>
      <c r="M24" s="7">
        <f t="shared" si="0"/>
        <v>24</v>
      </c>
      <c r="N24" t="s">
        <v>203</v>
      </c>
      <c r="O24" s="3" t="s">
        <v>244</v>
      </c>
      <c r="P24" t="s">
        <v>243</v>
      </c>
      <c r="Q24" t="s">
        <v>245</v>
      </c>
      <c r="R24" s="23">
        <v>43100</v>
      </c>
      <c r="S24" t="s">
        <v>202</v>
      </c>
      <c r="T24">
        <v>2017</v>
      </c>
      <c r="U24" s="23">
        <v>43100</v>
      </c>
    </row>
    <row r="25" spans="1:21" x14ac:dyDescent="0.25">
      <c r="A25">
        <v>2017</v>
      </c>
      <c r="B25" s="4" t="s">
        <v>231</v>
      </c>
      <c r="H25">
        <v>35000</v>
      </c>
      <c r="I25" t="s">
        <v>221</v>
      </c>
      <c r="J25" s="15">
        <v>848130.92</v>
      </c>
      <c r="K25" s="12">
        <v>1535241.96</v>
      </c>
      <c r="L25" s="12">
        <v>1535241.96</v>
      </c>
      <c r="M25" s="7">
        <f t="shared" si="0"/>
        <v>25</v>
      </c>
      <c r="N25" t="s">
        <v>203</v>
      </c>
      <c r="O25" s="3" t="s">
        <v>244</v>
      </c>
      <c r="P25" t="s">
        <v>243</v>
      </c>
      <c r="Q25" t="s">
        <v>245</v>
      </c>
      <c r="R25" s="23">
        <v>43100</v>
      </c>
      <c r="S25" t="s">
        <v>202</v>
      </c>
      <c r="T25">
        <v>2017</v>
      </c>
      <c r="U25" s="23">
        <v>43100</v>
      </c>
    </row>
    <row r="26" spans="1:21" x14ac:dyDescent="0.25">
      <c r="A26">
        <v>2017</v>
      </c>
      <c r="B26" s="4" t="s">
        <v>231</v>
      </c>
      <c r="H26">
        <v>36000</v>
      </c>
      <c r="I26" t="s">
        <v>222</v>
      </c>
      <c r="J26" s="15">
        <v>304517.40000000002</v>
      </c>
      <c r="K26" s="12">
        <v>250618.16</v>
      </c>
      <c r="L26" s="12">
        <v>250618.16</v>
      </c>
      <c r="M26" s="7">
        <f t="shared" si="0"/>
        <v>26</v>
      </c>
      <c r="N26" t="s">
        <v>203</v>
      </c>
      <c r="O26" s="3" t="s">
        <v>244</v>
      </c>
      <c r="P26" t="s">
        <v>243</v>
      </c>
      <c r="Q26" t="s">
        <v>245</v>
      </c>
      <c r="R26" s="23">
        <v>43100</v>
      </c>
      <c r="S26" t="s">
        <v>202</v>
      </c>
      <c r="T26">
        <v>2017</v>
      </c>
      <c r="U26" s="23">
        <v>43100</v>
      </c>
    </row>
    <row r="27" spans="1:21" x14ac:dyDescent="0.25">
      <c r="A27">
        <v>2017</v>
      </c>
      <c r="B27" s="4" t="s">
        <v>231</v>
      </c>
      <c r="H27">
        <v>37000</v>
      </c>
      <c r="I27" t="s">
        <v>223</v>
      </c>
      <c r="J27" s="15">
        <v>1583718</v>
      </c>
      <c r="K27" s="12">
        <v>1055004.1399999999</v>
      </c>
      <c r="L27" s="12">
        <v>1055004.1399999999</v>
      </c>
      <c r="M27" s="7">
        <f t="shared" si="0"/>
        <v>27</v>
      </c>
      <c r="N27" t="s">
        <v>203</v>
      </c>
      <c r="O27" s="3" t="s">
        <v>244</v>
      </c>
      <c r="P27" t="s">
        <v>243</v>
      </c>
      <c r="Q27" t="s">
        <v>245</v>
      </c>
      <c r="R27" s="23">
        <v>43100</v>
      </c>
      <c r="S27" t="s">
        <v>202</v>
      </c>
      <c r="T27">
        <v>2017</v>
      </c>
      <c r="U27" s="23">
        <v>43100</v>
      </c>
    </row>
    <row r="28" spans="1:21" x14ac:dyDescent="0.25">
      <c r="A28">
        <v>2017</v>
      </c>
      <c r="B28" s="4" t="s">
        <v>231</v>
      </c>
      <c r="H28">
        <v>38000</v>
      </c>
      <c r="I28" t="s">
        <v>224</v>
      </c>
      <c r="J28" s="15">
        <v>1840927.3</v>
      </c>
      <c r="K28" s="12">
        <v>2007221.58</v>
      </c>
      <c r="L28" s="12">
        <v>2007221.58</v>
      </c>
      <c r="M28" s="7">
        <f t="shared" si="0"/>
        <v>28</v>
      </c>
      <c r="N28" t="s">
        <v>203</v>
      </c>
      <c r="O28" s="3" t="s">
        <v>244</v>
      </c>
      <c r="P28" t="s">
        <v>243</v>
      </c>
      <c r="Q28" t="s">
        <v>245</v>
      </c>
      <c r="R28" s="23">
        <v>43100</v>
      </c>
      <c r="S28" t="s">
        <v>202</v>
      </c>
      <c r="T28">
        <v>2017</v>
      </c>
      <c r="U28" s="23">
        <v>43100</v>
      </c>
    </row>
    <row r="29" spans="1:21" x14ac:dyDescent="0.25">
      <c r="A29">
        <v>2017</v>
      </c>
      <c r="B29" s="4" t="s">
        <v>231</v>
      </c>
      <c r="H29">
        <v>39000</v>
      </c>
      <c r="I29" t="s">
        <v>225</v>
      </c>
      <c r="J29" s="15">
        <v>90250</v>
      </c>
      <c r="K29" s="12">
        <v>84863.27</v>
      </c>
      <c r="L29" s="12">
        <v>84863.27</v>
      </c>
      <c r="M29" s="7">
        <f t="shared" si="0"/>
        <v>29</v>
      </c>
      <c r="N29" t="s">
        <v>203</v>
      </c>
      <c r="O29" s="3" t="s">
        <v>244</v>
      </c>
      <c r="P29" t="s">
        <v>243</v>
      </c>
      <c r="Q29" t="s">
        <v>245</v>
      </c>
      <c r="R29" s="23">
        <v>43100</v>
      </c>
      <c r="S29" t="s">
        <v>202</v>
      </c>
      <c r="T29">
        <v>2017</v>
      </c>
      <c r="U29" s="23">
        <v>43100</v>
      </c>
    </row>
    <row r="30" spans="1:21" x14ac:dyDescent="0.25">
      <c r="A30">
        <v>2017</v>
      </c>
      <c r="B30" s="4" t="s">
        <v>231</v>
      </c>
      <c r="H30">
        <v>44000</v>
      </c>
      <c r="I30" t="s">
        <v>226</v>
      </c>
      <c r="J30" s="15">
        <v>300000</v>
      </c>
      <c r="K30" s="12">
        <v>248570</v>
      </c>
      <c r="L30" s="12">
        <v>248570</v>
      </c>
      <c r="M30" s="7">
        <f t="shared" si="0"/>
        <v>30</v>
      </c>
      <c r="N30" t="s">
        <v>203</v>
      </c>
      <c r="O30" s="3" t="s">
        <v>244</v>
      </c>
      <c r="P30" t="s">
        <v>243</v>
      </c>
      <c r="Q30" t="s">
        <v>245</v>
      </c>
      <c r="R30" s="23">
        <v>43100</v>
      </c>
      <c r="S30" t="s">
        <v>202</v>
      </c>
      <c r="T30">
        <v>2017</v>
      </c>
      <c r="U30" s="23">
        <v>43100</v>
      </c>
    </row>
    <row r="31" spans="1:21" x14ac:dyDescent="0.25">
      <c r="A31">
        <v>2017</v>
      </c>
      <c r="B31" s="4" t="s">
        <v>231</v>
      </c>
      <c r="H31">
        <v>51000</v>
      </c>
      <c r="I31" t="s">
        <v>233</v>
      </c>
      <c r="J31" s="24">
        <v>0</v>
      </c>
      <c r="K31" s="12">
        <v>60773.46</v>
      </c>
      <c r="L31" s="12">
        <v>60773.46</v>
      </c>
      <c r="M31" s="7">
        <f t="shared" si="0"/>
        <v>31</v>
      </c>
      <c r="N31" t="s">
        <v>203</v>
      </c>
      <c r="O31" s="3" t="s">
        <v>244</v>
      </c>
      <c r="P31" t="s">
        <v>243</v>
      </c>
      <c r="Q31" t="s">
        <v>245</v>
      </c>
      <c r="R31" s="23">
        <v>43100</v>
      </c>
      <c r="S31" t="s">
        <v>202</v>
      </c>
      <c r="T31">
        <v>2017</v>
      </c>
      <c r="U31" s="23">
        <v>43100</v>
      </c>
    </row>
    <row r="32" spans="1:21" x14ac:dyDescent="0.25">
      <c r="A32">
        <v>2017</v>
      </c>
      <c r="B32" s="4" t="s">
        <v>231</v>
      </c>
      <c r="H32">
        <v>52000</v>
      </c>
      <c r="I32" t="s">
        <v>229</v>
      </c>
      <c r="J32" s="24">
        <v>0</v>
      </c>
      <c r="K32" s="12">
        <v>43308.6</v>
      </c>
      <c r="L32" s="12">
        <v>43308.6</v>
      </c>
      <c r="M32" s="7">
        <f t="shared" si="0"/>
        <v>32</v>
      </c>
      <c r="N32" t="s">
        <v>203</v>
      </c>
      <c r="O32" s="3" t="s">
        <v>244</v>
      </c>
      <c r="P32" t="s">
        <v>243</v>
      </c>
      <c r="Q32" t="s">
        <v>245</v>
      </c>
      <c r="R32" s="23">
        <v>43100</v>
      </c>
      <c r="S32" t="s">
        <v>202</v>
      </c>
      <c r="T32">
        <v>2017</v>
      </c>
      <c r="U32" s="23">
        <v>43100</v>
      </c>
    </row>
    <row r="33" spans="1:21" x14ac:dyDescent="0.25">
      <c r="A33">
        <v>2017</v>
      </c>
      <c r="B33" s="4" t="s">
        <v>231</v>
      </c>
      <c r="H33">
        <v>56000</v>
      </c>
      <c r="I33" t="s">
        <v>234</v>
      </c>
      <c r="J33" s="24">
        <v>0</v>
      </c>
      <c r="K33" s="12">
        <v>51434.67</v>
      </c>
      <c r="L33" s="12">
        <v>51434.67</v>
      </c>
      <c r="M33" s="7">
        <f t="shared" si="0"/>
        <v>33</v>
      </c>
      <c r="N33" t="s">
        <v>203</v>
      </c>
      <c r="O33" s="3" t="s">
        <v>244</v>
      </c>
      <c r="P33" t="s">
        <v>243</v>
      </c>
      <c r="Q33" t="s">
        <v>245</v>
      </c>
      <c r="R33" s="23">
        <v>43100</v>
      </c>
      <c r="S33" t="s">
        <v>202</v>
      </c>
      <c r="T33">
        <v>2017</v>
      </c>
      <c r="U33" s="23">
        <v>43100</v>
      </c>
    </row>
    <row r="34" spans="1:21" x14ac:dyDescent="0.25">
      <c r="A34">
        <v>2017</v>
      </c>
      <c r="B34" s="4" t="s">
        <v>231</v>
      </c>
      <c r="M34" s="7">
        <f t="shared" si="0"/>
        <v>34</v>
      </c>
      <c r="N34" t="s">
        <v>203</v>
      </c>
      <c r="O34" s="3" t="s">
        <v>244</v>
      </c>
      <c r="P34" t="s">
        <v>243</v>
      </c>
      <c r="Q34" t="s">
        <v>245</v>
      </c>
      <c r="R34" s="23">
        <v>43100</v>
      </c>
      <c r="S34" t="s">
        <v>202</v>
      </c>
      <c r="T34">
        <v>2017</v>
      </c>
      <c r="U34" s="23">
        <v>43100</v>
      </c>
    </row>
    <row r="35" spans="1:21" x14ac:dyDescent="0.25">
      <c r="A35">
        <v>2017</v>
      </c>
      <c r="B35" s="4" t="s">
        <v>231</v>
      </c>
      <c r="M35" s="7">
        <f t="shared" si="0"/>
        <v>35</v>
      </c>
      <c r="N35" t="s">
        <v>203</v>
      </c>
      <c r="O35" s="3" t="s">
        <v>244</v>
      </c>
      <c r="P35" t="s">
        <v>243</v>
      </c>
      <c r="Q35" t="s">
        <v>245</v>
      </c>
      <c r="R35" s="23">
        <v>43100</v>
      </c>
      <c r="S35" t="s">
        <v>202</v>
      </c>
      <c r="T35">
        <v>2017</v>
      </c>
      <c r="U35" s="23">
        <v>43100</v>
      </c>
    </row>
    <row r="36" spans="1:21" x14ac:dyDescent="0.25">
      <c r="A36">
        <v>2017</v>
      </c>
      <c r="B36" s="4" t="s">
        <v>231</v>
      </c>
      <c r="M36" s="7">
        <f t="shared" si="0"/>
        <v>36</v>
      </c>
      <c r="N36" t="s">
        <v>203</v>
      </c>
      <c r="O36" s="3" t="s">
        <v>244</v>
      </c>
      <c r="P36" t="s">
        <v>243</v>
      </c>
      <c r="Q36" t="s">
        <v>245</v>
      </c>
      <c r="R36" s="23">
        <v>43100</v>
      </c>
      <c r="S36" t="s">
        <v>202</v>
      </c>
      <c r="T36">
        <v>2017</v>
      </c>
      <c r="U36" s="23">
        <v>43100</v>
      </c>
    </row>
    <row r="37" spans="1:21" x14ac:dyDescent="0.25">
      <c r="A37">
        <v>2017</v>
      </c>
      <c r="B37" s="4" t="s">
        <v>231</v>
      </c>
      <c r="M37" s="7">
        <f t="shared" si="0"/>
        <v>37</v>
      </c>
      <c r="N37" t="s">
        <v>203</v>
      </c>
      <c r="O37" s="3" t="s">
        <v>244</v>
      </c>
      <c r="P37" t="s">
        <v>243</v>
      </c>
      <c r="Q37" t="s">
        <v>245</v>
      </c>
      <c r="R37" s="23">
        <v>43100</v>
      </c>
      <c r="S37" t="s">
        <v>202</v>
      </c>
      <c r="T37">
        <v>2017</v>
      </c>
      <c r="U37" s="23">
        <v>43100</v>
      </c>
    </row>
    <row r="38" spans="1:21" x14ac:dyDescent="0.25">
      <c r="A38">
        <v>2017</v>
      </c>
      <c r="B38" s="4" t="s">
        <v>231</v>
      </c>
      <c r="M38" s="7">
        <f t="shared" si="0"/>
        <v>38</v>
      </c>
      <c r="N38" t="s">
        <v>203</v>
      </c>
      <c r="O38" s="3" t="s">
        <v>244</v>
      </c>
      <c r="P38" t="s">
        <v>243</v>
      </c>
      <c r="Q38" t="s">
        <v>245</v>
      </c>
      <c r="R38" s="23">
        <v>43100</v>
      </c>
      <c r="S38" t="s">
        <v>202</v>
      </c>
      <c r="T38">
        <v>2017</v>
      </c>
      <c r="U38" s="23">
        <v>43100</v>
      </c>
    </row>
    <row r="39" spans="1:21" x14ac:dyDescent="0.25">
      <c r="A39">
        <v>2017</v>
      </c>
      <c r="B39" s="4" t="s">
        <v>231</v>
      </c>
      <c r="M39" s="7">
        <f t="shared" si="0"/>
        <v>39</v>
      </c>
      <c r="N39" t="s">
        <v>203</v>
      </c>
      <c r="O39" s="3" t="s">
        <v>244</v>
      </c>
      <c r="P39" t="s">
        <v>243</v>
      </c>
      <c r="Q39" t="s">
        <v>245</v>
      </c>
      <c r="R39" s="23">
        <v>43100</v>
      </c>
      <c r="S39" t="s">
        <v>202</v>
      </c>
      <c r="T39">
        <v>2017</v>
      </c>
      <c r="U39" s="23">
        <v>43100</v>
      </c>
    </row>
    <row r="40" spans="1:21" x14ac:dyDescent="0.25">
      <c r="A40">
        <v>2017</v>
      </c>
      <c r="B40" s="4" t="s">
        <v>231</v>
      </c>
      <c r="M40" s="7">
        <f t="shared" si="0"/>
        <v>40</v>
      </c>
      <c r="N40" t="s">
        <v>203</v>
      </c>
      <c r="O40" s="3" t="s">
        <v>244</v>
      </c>
      <c r="P40" t="s">
        <v>243</v>
      </c>
      <c r="Q40" t="s">
        <v>245</v>
      </c>
      <c r="R40" s="23">
        <v>43100</v>
      </c>
      <c r="S40" t="s">
        <v>202</v>
      </c>
      <c r="T40">
        <v>2017</v>
      </c>
      <c r="U40" s="23">
        <v>43100</v>
      </c>
    </row>
    <row r="41" spans="1:21" x14ac:dyDescent="0.25">
      <c r="A41">
        <v>2017</v>
      </c>
      <c r="B41" s="4" t="s">
        <v>231</v>
      </c>
      <c r="M41" s="7">
        <f t="shared" si="0"/>
        <v>41</v>
      </c>
      <c r="N41" t="s">
        <v>203</v>
      </c>
      <c r="O41" s="3" t="s">
        <v>244</v>
      </c>
      <c r="P41" t="s">
        <v>243</v>
      </c>
      <c r="Q41" t="s">
        <v>245</v>
      </c>
      <c r="R41" s="23">
        <v>43100</v>
      </c>
      <c r="S41" t="s">
        <v>202</v>
      </c>
      <c r="T41">
        <v>2017</v>
      </c>
      <c r="U41" s="23">
        <v>43100</v>
      </c>
    </row>
    <row r="42" spans="1:21" x14ac:dyDescent="0.25">
      <c r="A42">
        <v>2017</v>
      </c>
      <c r="B42" s="4" t="s">
        <v>231</v>
      </c>
      <c r="M42" s="7">
        <f t="shared" si="0"/>
        <v>42</v>
      </c>
      <c r="N42" t="s">
        <v>203</v>
      </c>
      <c r="O42" s="3" t="s">
        <v>244</v>
      </c>
      <c r="P42" t="s">
        <v>243</v>
      </c>
      <c r="Q42" t="s">
        <v>245</v>
      </c>
      <c r="R42" s="23">
        <v>43100</v>
      </c>
      <c r="S42" t="s">
        <v>202</v>
      </c>
      <c r="T42">
        <v>2017</v>
      </c>
      <c r="U42" s="23">
        <v>43100</v>
      </c>
    </row>
    <row r="43" spans="1:21" x14ac:dyDescent="0.25">
      <c r="A43">
        <v>2017</v>
      </c>
      <c r="B43" s="4" t="s">
        <v>231</v>
      </c>
      <c r="M43" s="7">
        <f t="shared" si="0"/>
        <v>43</v>
      </c>
      <c r="N43" t="s">
        <v>203</v>
      </c>
      <c r="O43" s="3" t="s">
        <v>244</v>
      </c>
      <c r="P43" t="s">
        <v>243</v>
      </c>
      <c r="Q43" t="s">
        <v>245</v>
      </c>
      <c r="R43" s="23">
        <v>43100</v>
      </c>
      <c r="S43" t="s">
        <v>202</v>
      </c>
      <c r="T43">
        <v>2017</v>
      </c>
      <c r="U43" s="23">
        <v>43100</v>
      </c>
    </row>
    <row r="44" spans="1:21" x14ac:dyDescent="0.25">
      <c r="A44">
        <v>2017</v>
      </c>
      <c r="B44" s="4" t="s">
        <v>231</v>
      </c>
      <c r="M44" s="7">
        <f t="shared" si="0"/>
        <v>44</v>
      </c>
      <c r="N44" t="s">
        <v>203</v>
      </c>
      <c r="O44" s="3" t="s">
        <v>244</v>
      </c>
      <c r="P44" t="s">
        <v>243</v>
      </c>
      <c r="Q44" t="s">
        <v>245</v>
      </c>
      <c r="R44" s="23">
        <v>43100</v>
      </c>
      <c r="S44" t="s">
        <v>202</v>
      </c>
      <c r="T44">
        <v>2017</v>
      </c>
      <c r="U44" s="23">
        <v>43100</v>
      </c>
    </row>
    <row r="45" spans="1:21" x14ac:dyDescent="0.25">
      <c r="A45">
        <v>2017</v>
      </c>
      <c r="B45" s="4" t="s">
        <v>231</v>
      </c>
      <c r="M45" s="7">
        <f t="shared" si="0"/>
        <v>45</v>
      </c>
      <c r="N45" t="s">
        <v>203</v>
      </c>
      <c r="O45" s="3" t="s">
        <v>244</v>
      </c>
      <c r="P45" t="s">
        <v>243</v>
      </c>
      <c r="Q45" t="s">
        <v>245</v>
      </c>
      <c r="R45" s="23">
        <v>43100</v>
      </c>
      <c r="S45" t="s">
        <v>202</v>
      </c>
      <c r="T45">
        <v>2017</v>
      </c>
      <c r="U45" s="23">
        <v>43100</v>
      </c>
    </row>
    <row r="46" spans="1:21" x14ac:dyDescent="0.25">
      <c r="A46">
        <v>2017</v>
      </c>
      <c r="B46" s="4" t="s">
        <v>231</v>
      </c>
      <c r="M46" s="7">
        <f t="shared" si="0"/>
        <v>46</v>
      </c>
      <c r="N46" t="s">
        <v>203</v>
      </c>
      <c r="O46" s="3" t="s">
        <v>244</v>
      </c>
      <c r="P46" t="s">
        <v>243</v>
      </c>
      <c r="Q46" t="s">
        <v>245</v>
      </c>
      <c r="R46" s="23">
        <v>43100</v>
      </c>
      <c r="S46" t="s">
        <v>202</v>
      </c>
      <c r="T46">
        <v>2017</v>
      </c>
      <c r="U46" s="23">
        <v>43100</v>
      </c>
    </row>
    <row r="47" spans="1:21" x14ac:dyDescent="0.25">
      <c r="A47">
        <v>2017</v>
      </c>
      <c r="B47" s="4" t="s">
        <v>231</v>
      </c>
      <c r="M47" s="7">
        <f t="shared" si="0"/>
        <v>47</v>
      </c>
      <c r="N47" t="s">
        <v>203</v>
      </c>
      <c r="O47" s="3" t="s">
        <v>244</v>
      </c>
      <c r="P47" t="s">
        <v>243</v>
      </c>
      <c r="Q47" t="s">
        <v>245</v>
      </c>
      <c r="R47" s="23">
        <v>43100</v>
      </c>
      <c r="S47" t="s">
        <v>202</v>
      </c>
      <c r="T47">
        <v>2017</v>
      </c>
      <c r="U47" s="23">
        <v>43100</v>
      </c>
    </row>
    <row r="48" spans="1:21" x14ac:dyDescent="0.25">
      <c r="A48">
        <v>2017</v>
      </c>
      <c r="B48" s="4" t="s">
        <v>231</v>
      </c>
      <c r="M48" s="7">
        <f t="shared" si="0"/>
        <v>48</v>
      </c>
      <c r="N48" t="s">
        <v>203</v>
      </c>
      <c r="O48" s="3" t="s">
        <v>244</v>
      </c>
      <c r="P48" t="s">
        <v>243</v>
      </c>
      <c r="Q48" t="s">
        <v>245</v>
      </c>
      <c r="R48" s="23">
        <v>43100</v>
      </c>
      <c r="S48" t="s">
        <v>202</v>
      </c>
      <c r="T48">
        <v>2017</v>
      </c>
      <c r="U48" s="23">
        <v>43100</v>
      </c>
    </row>
    <row r="49" spans="1:21" x14ac:dyDescent="0.25">
      <c r="A49">
        <v>2017</v>
      </c>
      <c r="B49" s="4" t="s">
        <v>231</v>
      </c>
      <c r="M49" s="7">
        <f t="shared" si="0"/>
        <v>49</v>
      </c>
      <c r="N49" t="s">
        <v>203</v>
      </c>
      <c r="O49" s="3" t="s">
        <v>244</v>
      </c>
      <c r="P49" t="s">
        <v>243</v>
      </c>
      <c r="Q49" t="s">
        <v>245</v>
      </c>
      <c r="R49" s="23">
        <v>43100</v>
      </c>
      <c r="S49" t="s">
        <v>202</v>
      </c>
      <c r="T49">
        <v>2017</v>
      </c>
      <c r="U49" s="23">
        <v>43100</v>
      </c>
    </row>
    <row r="50" spans="1:21" x14ac:dyDescent="0.25">
      <c r="A50">
        <v>2017</v>
      </c>
      <c r="B50" s="4" t="s">
        <v>231</v>
      </c>
      <c r="M50" s="7">
        <f t="shared" si="0"/>
        <v>50</v>
      </c>
      <c r="N50" t="s">
        <v>203</v>
      </c>
      <c r="O50" s="3" t="s">
        <v>244</v>
      </c>
      <c r="P50" t="s">
        <v>243</v>
      </c>
      <c r="Q50" t="s">
        <v>245</v>
      </c>
      <c r="R50" s="23">
        <v>43100</v>
      </c>
      <c r="S50" t="s">
        <v>202</v>
      </c>
      <c r="T50">
        <v>2017</v>
      </c>
      <c r="U50" s="23">
        <v>43100</v>
      </c>
    </row>
    <row r="51" spans="1:21" x14ac:dyDescent="0.25">
      <c r="A51">
        <v>2017</v>
      </c>
      <c r="B51" s="4" t="s">
        <v>231</v>
      </c>
      <c r="M51" s="7">
        <f t="shared" si="0"/>
        <v>51</v>
      </c>
      <c r="N51" t="s">
        <v>203</v>
      </c>
      <c r="O51" s="3" t="s">
        <v>244</v>
      </c>
      <c r="P51" t="s">
        <v>243</v>
      </c>
      <c r="Q51" t="s">
        <v>245</v>
      </c>
      <c r="R51" s="23">
        <v>43100</v>
      </c>
      <c r="S51" t="s">
        <v>202</v>
      </c>
      <c r="T51">
        <v>2017</v>
      </c>
      <c r="U51" s="23">
        <v>43100</v>
      </c>
    </row>
    <row r="52" spans="1:21" x14ac:dyDescent="0.25">
      <c r="A52">
        <v>2017</v>
      </c>
      <c r="B52" s="4" t="s">
        <v>231</v>
      </c>
      <c r="M52" s="7">
        <f t="shared" si="0"/>
        <v>52</v>
      </c>
      <c r="N52" t="s">
        <v>203</v>
      </c>
      <c r="O52" s="3" t="s">
        <v>244</v>
      </c>
      <c r="P52" t="s">
        <v>243</v>
      </c>
      <c r="Q52" t="s">
        <v>245</v>
      </c>
      <c r="R52" s="23">
        <v>43100</v>
      </c>
      <c r="S52" t="s">
        <v>202</v>
      </c>
      <c r="T52">
        <v>2017</v>
      </c>
      <c r="U52" s="23">
        <v>43100</v>
      </c>
    </row>
    <row r="53" spans="1:21" x14ac:dyDescent="0.25">
      <c r="A53">
        <v>2017</v>
      </c>
      <c r="B53" s="4" t="s">
        <v>231</v>
      </c>
      <c r="M53" s="7">
        <f t="shared" si="0"/>
        <v>53</v>
      </c>
      <c r="N53" t="s">
        <v>203</v>
      </c>
      <c r="O53" s="3" t="s">
        <v>244</v>
      </c>
      <c r="P53" t="s">
        <v>243</v>
      </c>
      <c r="Q53" t="s">
        <v>245</v>
      </c>
      <c r="R53" s="23">
        <v>43100</v>
      </c>
      <c r="S53" t="s">
        <v>202</v>
      </c>
      <c r="T53">
        <v>2017</v>
      </c>
      <c r="U53" s="23">
        <v>43100</v>
      </c>
    </row>
    <row r="54" spans="1:21" x14ac:dyDescent="0.25">
      <c r="A54">
        <v>2017</v>
      </c>
      <c r="B54" s="4" t="s">
        <v>231</v>
      </c>
      <c r="M54" s="7">
        <f t="shared" si="0"/>
        <v>54</v>
      </c>
      <c r="N54" t="s">
        <v>203</v>
      </c>
      <c r="O54" s="3" t="s">
        <v>244</v>
      </c>
      <c r="P54" t="s">
        <v>243</v>
      </c>
      <c r="Q54" t="s">
        <v>245</v>
      </c>
      <c r="R54" s="23">
        <v>43100</v>
      </c>
      <c r="S54" t="s">
        <v>202</v>
      </c>
      <c r="T54">
        <v>2017</v>
      </c>
      <c r="U54" s="23">
        <v>43100</v>
      </c>
    </row>
    <row r="55" spans="1:21" x14ac:dyDescent="0.25">
      <c r="A55">
        <v>2017</v>
      </c>
      <c r="B55" s="4" t="s">
        <v>231</v>
      </c>
      <c r="M55" s="7">
        <f t="shared" si="0"/>
        <v>55</v>
      </c>
      <c r="N55" t="s">
        <v>203</v>
      </c>
      <c r="O55" s="3" t="s">
        <v>244</v>
      </c>
      <c r="P55" t="s">
        <v>243</v>
      </c>
      <c r="Q55" t="s">
        <v>245</v>
      </c>
      <c r="R55" s="23">
        <v>43100</v>
      </c>
      <c r="S55" t="s">
        <v>202</v>
      </c>
      <c r="T55">
        <v>2017</v>
      </c>
      <c r="U55" s="23">
        <v>43100</v>
      </c>
    </row>
    <row r="56" spans="1:21" x14ac:dyDescent="0.25">
      <c r="A56">
        <v>2017</v>
      </c>
      <c r="B56" s="4" t="s">
        <v>231</v>
      </c>
      <c r="M56" s="7">
        <f t="shared" si="0"/>
        <v>56</v>
      </c>
      <c r="N56" t="s">
        <v>203</v>
      </c>
      <c r="O56" s="3" t="s">
        <v>244</v>
      </c>
      <c r="P56" t="s">
        <v>243</v>
      </c>
      <c r="Q56" t="s">
        <v>245</v>
      </c>
      <c r="R56" s="23">
        <v>43100</v>
      </c>
      <c r="S56" t="s">
        <v>202</v>
      </c>
      <c r="T56">
        <v>2017</v>
      </c>
      <c r="U56" s="23">
        <v>43100</v>
      </c>
    </row>
    <row r="57" spans="1:21" x14ac:dyDescent="0.25">
      <c r="A57">
        <v>2017</v>
      </c>
      <c r="B57" s="4" t="s">
        <v>231</v>
      </c>
      <c r="M57" s="7">
        <f t="shared" si="0"/>
        <v>57</v>
      </c>
      <c r="N57" t="s">
        <v>203</v>
      </c>
      <c r="O57" s="3" t="s">
        <v>244</v>
      </c>
      <c r="P57" t="s">
        <v>243</v>
      </c>
      <c r="Q57" t="s">
        <v>245</v>
      </c>
      <c r="R57" s="23">
        <v>43100</v>
      </c>
      <c r="S57" t="s">
        <v>202</v>
      </c>
      <c r="T57">
        <v>2017</v>
      </c>
      <c r="U57" s="23">
        <v>43100</v>
      </c>
    </row>
    <row r="58" spans="1:21" x14ac:dyDescent="0.25">
      <c r="A58">
        <v>2017</v>
      </c>
      <c r="B58" s="4" t="s">
        <v>231</v>
      </c>
      <c r="M58" s="7">
        <f t="shared" si="0"/>
        <v>58</v>
      </c>
      <c r="N58" t="s">
        <v>203</v>
      </c>
      <c r="O58" s="3" t="s">
        <v>244</v>
      </c>
      <c r="P58" t="s">
        <v>243</v>
      </c>
      <c r="Q58" t="s">
        <v>245</v>
      </c>
      <c r="R58" s="23">
        <v>43100</v>
      </c>
      <c r="S58" t="s">
        <v>202</v>
      </c>
      <c r="T58">
        <v>2017</v>
      </c>
      <c r="U58" s="23">
        <v>43100</v>
      </c>
    </row>
    <row r="59" spans="1:21" x14ac:dyDescent="0.25">
      <c r="A59">
        <v>2017</v>
      </c>
      <c r="B59" s="4" t="s">
        <v>231</v>
      </c>
      <c r="M59" s="7">
        <f t="shared" si="0"/>
        <v>59</v>
      </c>
      <c r="N59" t="s">
        <v>203</v>
      </c>
      <c r="O59" s="3" t="s">
        <v>244</v>
      </c>
      <c r="P59" t="s">
        <v>243</v>
      </c>
      <c r="Q59" t="s">
        <v>245</v>
      </c>
      <c r="R59" s="23">
        <v>43100</v>
      </c>
      <c r="S59" t="s">
        <v>202</v>
      </c>
      <c r="T59">
        <v>2017</v>
      </c>
      <c r="U59" s="23">
        <v>43100</v>
      </c>
    </row>
    <row r="60" spans="1:21" x14ac:dyDescent="0.25">
      <c r="A60">
        <v>2017</v>
      </c>
      <c r="B60" s="4" t="s">
        <v>231</v>
      </c>
      <c r="M60" s="7">
        <f t="shared" si="0"/>
        <v>60</v>
      </c>
      <c r="N60" t="s">
        <v>203</v>
      </c>
      <c r="O60" s="3" t="s">
        <v>244</v>
      </c>
      <c r="P60" t="s">
        <v>243</v>
      </c>
      <c r="Q60" t="s">
        <v>245</v>
      </c>
      <c r="R60" s="23">
        <v>43100</v>
      </c>
      <c r="S60" t="s">
        <v>202</v>
      </c>
      <c r="T60">
        <v>2017</v>
      </c>
      <c r="U60" s="23">
        <v>43100</v>
      </c>
    </row>
    <row r="61" spans="1:21" x14ac:dyDescent="0.25">
      <c r="A61">
        <v>2017</v>
      </c>
      <c r="B61" s="4" t="s">
        <v>231</v>
      </c>
      <c r="M61" s="7">
        <f t="shared" si="0"/>
        <v>61</v>
      </c>
      <c r="N61" t="s">
        <v>203</v>
      </c>
      <c r="O61" s="3" t="s">
        <v>244</v>
      </c>
      <c r="P61" t="s">
        <v>243</v>
      </c>
      <c r="Q61" t="s">
        <v>245</v>
      </c>
      <c r="R61" s="23">
        <v>43100</v>
      </c>
      <c r="S61" t="s">
        <v>202</v>
      </c>
      <c r="T61">
        <v>2017</v>
      </c>
      <c r="U61" s="23">
        <v>43100</v>
      </c>
    </row>
    <row r="62" spans="1:21" x14ac:dyDescent="0.25">
      <c r="A62">
        <v>2017</v>
      </c>
      <c r="B62" s="4" t="s">
        <v>231</v>
      </c>
      <c r="M62" s="7">
        <f t="shared" si="0"/>
        <v>62</v>
      </c>
      <c r="N62" t="s">
        <v>203</v>
      </c>
      <c r="O62" s="3" t="s">
        <v>244</v>
      </c>
      <c r="P62" t="s">
        <v>243</v>
      </c>
      <c r="Q62" t="s">
        <v>245</v>
      </c>
      <c r="R62" s="23">
        <v>43100</v>
      </c>
      <c r="S62" t="s">
        <v>202</v>
      </c>
      <c r="T62">
        <v>2017</v>
      </c>
      <c r="U62" s="23">
        <v>43100</v>
      </c>
    </row>
    <row r="63" spans="1:21" x14ac:dyDescent="0.25">
      <c r="A63">
        <v>2017</v>
      </c>
      <c r="B63" s="4" t="s">
        <v>231</v>
      </c>
      <c r="M63" s="7">
        <f t="shared" si="0"/>
        <v>63</v>
      </c>
      <c r="N63" t="s">
        <v>203</v>
      </c>
      <c r="O63" s="3" t="s">
        <v>244</v>
      </c>
      <c r="P63" t="s">
        <v>243</v>
      </c>
      <c r="Q63" t="s">
        <v>245</v>
      </c>
      <c r="R63" s="23">
        <v>43100</v>
      </c>
      <c r="S63" t="s">
        <v>202</v>
      </c>
      <c r="T63">
        <v>2017</v>
      </c>
      <c r="U63" s="23">
        <v>43100</v>
      </c>
    </row>
    <row r="64" spans="1:21" x14ac:dyDescent="0.25">
      <c r="A64">
        <v>2017</v>
      </c>
      <c r="B64" s="4" t="s">
        <v>231</v>
      </c>
      <c r="M64" s="7">
        <f t="shared" si="0"/>
        <v>64</v>
      </c>
      <c r="N64" t="s">
        <v>203</v>
      </c>
      <c r="O64" s="3" t="s">
        <v>244</v>
      </c>
      <c r="P64" t="s">
        <v>243</v>
      </c>
      <c r="Q64" t="s">
        <v>245</v>
      </c>
      <c r="R64" s="23">
        <v>43100</v>
      </c>
      <c r="S64" t="s">
        <v>202</v>
      </c>
      <c r="T64">
        <v>2017</v>
      </c>
      <c r="U64" s="23">
        <v>43100</v>
      </c>
    </row>
    <row r="65" spans="1:21" x14ac:dyDescent="0.25">
      <c r="A65">
        <v>2017</v>
      </c>
      <c r="B65" s="4" t="s">
        <v>231</v>
      </c>
      <c r="M65" s="7">
        <f t="shared" si="0"/>
        <v>65</v>
      </c>
      <c r="N65" t="s">
        <v>203</v>
      </c>
      <c r="O65" s="3" t="s">
        <v>244</v>
      </c>
      <c r="P65" t="s">
        <v>243</v>
      </c>
      <c r="Q65" t="s">
        <v>245</v>
      </c>
      <c r="R65" s="23">
        <v>43100</v>
      </c>
      <c r="S65" t="s">
        <v>202</v>
      </c>
      <c r="T65">
        <v>2017</v>
      </c>
      <c r="U65" s="23">
        <v>43100</v>
      </c>
    </row>
    <row r="66" spans="1:21" x14ac:dyDescent="0.25">
      <c r="A66">
        <v>2017</v>
      </c>
      <c r="B66" s="4" t="s">
        <v>231</v>
      </c>
      <c r="M66" s="7">
        <f t="shared" si="0"/>
        <v>66</v>
      </c>
      <c r="N66" t="s">
        <v>203</v>
      </c>
      <c r="O66" s="3" t="s">
        <v>244</v>
      </c>
      <c r="P66" t="s">
        <v>243</v>
      </c>
      <c r="Q66" t="s">
        <v>245</v>
      </c>
      <c r="R66" s="23">
        <v>43100</v>
      </c>
      <c r="S66" t="s">
        <v>202</v>
      </c>
      <c r="T66">
        <v>2017</v>
      </c>
      <c r="U66" s="23">
        <v>43100</v>
      </c>
    </row>
    <row r="67" spans="1:21" x14ac:dyDescent="0.25">
      <c r="A67">
        <v>2017</v>
      </c>
      <c r="B67" s="4" t="s">
        <v>231</v>
      </c>
      <c r="M67" s="7">
        <f t="shared" si="0"/>
        <v>67</v>
      </c>
      <c r="N67" t="s">
        <v>203</v>
      </c>
      <c r="O67" s="3" t="s">
        <v>244</v>
      </c>
      <c r="P67" t="s">
        <v>243</v>
      </c>
      <c r="Q67" t="s">
        <v>245</v>
      </c>
      <c r="R67" s="23">
        <v>43100</v>
      </c>
      <c r="S67" t="s">
        <v>202</v>
      </c>
      <c r="T67">
        <v>2017</v>
      </c>
      <c r="U67" s="23">
        <v>43100</v>
      </c>
    </row>
    <row r="68" spans="1:21" x14ac:dyDescent="0.25">
      <c r="A68">
        <v>2017</v>
      </c>
      <c r="B68" s="4" t="s">
        <v>231</v>
      </c>
      <c r="M68" s="7">
        <f t="shared" si="0"/>
        <v>68</v>
      </c>
      <c r="N68" t="s">
        <v>203</v>
      </c>
      <c r="O68" s="3" t="s">
        <v>244</v>
      </c>
      <c r="P68" t="s">
        <v>243</v>
      </c>
      <c r="Q68" t="s">
        <v>245</v>
      </c>
      <c r="R68" s="23">
        <v>43100</v>
      </c>
      <c r="S68" t="s">
        <v>202</v>
      </c>
      <c r="T68">
        <v>2017</v>
      </c>
      <c r="U68" s="23">
        <v>43100</v>
      </c>
    </row>
    <row r="69" spans="1:21" x14ac:dyDescent="0.25">
      <c r="A69">
        <v>2017</v>
      </c>
      <c r="B69" s="4" t="s">
        <v>231</v>
      </c>
      <c r="M69" s="7">
        <f t="shared" si="0"/>
        <v>69</v>
      </c>
      <c r="N69" t="s">
        <v>203</v>
      </c>
      <c r="O69" s="3" t="s">
        <v>244</v>
      </c>
      <c r="P69" t="s">
        <v>243</v>
      </c>
      <c r="Q69" t="s">
        <v>245</v>
      </c>
      <c r="R69" s="23">
        <v>43100</v>
      </c>
      <c r="S69" t="s">
        <v>202</v>
      </c>
      <c r="T69">
        <v>2017</v>
      </c>
      <c r="U69" s="23">
        <v>43100</v>
      </c>
    </row>
    <row r="70" spans="1:21" x14ac:dyDescent="0.25">
      <c r="A70">
        <v>2017</v>
      </c>
      <c r="B70" s="4" t="s">
        <v>231</v>
      </c>
      <c r="M70" s="7">
        <f t="shared" si="0"/>
        <v>70</v>
      </c>
      <c r="N70" t="s">
        <v>203</v>
      </c>
      <c r="O70" s="3" t="s">
        <v>244</v>
      </c>
      <c r="P70" t="s">
        <v>243</v>
      </c>
      <c r="Q70" t="s">
        <v>245</v>
      </c>
      <c r="R70" s="23">
        <v>43100</v>
      </c>
      <c r="S70" t="s">
        <v>202</v>
      </c>
      <c r="T70">
        <v>2017</v>
      </c>
      <c r="U70" s="23">
        <v>43100</v>
      </c>
    </row>
    <row r="71" spans="1:21" x14ac:dyDescent="0.25">
      <c r="A71">
        <v>2017</v>
      </c>
      <c r="B71" s="4" t="s">
        <v>231</v>
      </c>
      <c r="M71" s="7">
        <f t="shared" si="0"/>
        <v>71</v>
      </c>
      <c r="N71" t="s">
        <v>203</v>
      </c>
      <c r="O71" s="3" t="s">
        <v>244</v>
      </c>
      <c r="P71" t="s">
        <v>243</v>
      </c>
      <c r="Q71" t="s">
        <v>245</v>
      </c>
      <c r="R71" s="23">
        <v>43100</v>
      </c>
      <c r="S71" t="s">
        <v>202</v>
      </c>
      <c r="T71">
        <v>2017</v>
      </c>
      <c r="U71" s="23">
        <v>43100</v>
      </c>
    </row>
    <row r="72" spans="1:21" x14ac:dyDescent="0.25">
      <c r="A72">
        <v>2017</v>
      </c>
      <c r="B72" s="4" t="s">
        <v>231</v>
      </c>
      <c r="M72" s="7">
        <f t="shared" si="0"/>
        <v>72</v>
      </c>
      <c r="N72" t="s">
        <v>203</v>
      </c>
      <c r="O72" s="3" t="s">
        <v>244</v>
      </c>
      <c r="P72" t="s">
        <v>243</v>
      </c>
      <c r="Q72" t="s">
        <v>245</v>
      </c>
      <c r="R72" s="23">
        <v>43100</v>
      </c>
      <c r="S72" t="s">
        <v>202</v>
      </c>
      <c r="T72">
        <v>2017</v>
      </c>
      <c r="U72" s="23">
        <v>43100</v>
      </c>
    </row>
    <row r="73" spans="1:21" x14ac:dyDescent="0.25">
      <c r="A73">
        <v>2017</v>
      </c>
      <c r="B73" s="4" t="s">
        <v>231</v>
      </c>
      <c r="M73" s="7">
        <f t="shared" si="0"/>
        <v>73</v>
      </c>
      <c r="N73" t="s">
        <v>203</v>
      </c>
      <c r="O73" s="3" t="s">
        <v>244</v>
      </c>
      <c r="P73" t="s">
        <v>243</v>
      </c>
      <c r="Q73" t="s">
        <v>245</v>
      </c>
      <c r="R73" s="23">
        <v>43100</v>
      </c>
      <c r="S73" t="s">
        <v>202</v>
      </c>
      <c r="T73">
        <v>2017</v>
      </c>
      <c r="U73" s="23">
        <v>43100</v>
      </c>
    </row>
    <row r="74" spans="1:21" x14ac:dyDescent="0.25">
      <c r="A74">
        <v>2017</v>
      </c>
      <c r="B74" s="4" t="s">
        <v>231</v>
      </c>
      <c r="M74" s="7">
        <f t="shared" si="0"/>
        <v>74</v>
      </c>
      <c r="N74" t="s">
        <v>203</v>
      </c>
      <c r="O74" s="3" t="s">
        <v>244</v>
      </c>
      <c r="P74" t="s">
        <v>243</v>
      </c>
      <c r="Q74" t="s">
        <v>245</v>
      </c>
      <c r="R74" s="23">
        <v>43100</v>
      </c>
      <c r="S74" t="s">
        <v>202</v>
      </c>
      <c r="T74">
        <v>2017</v>
      </c>
      <c r="U74" s="23">
        <v>43100</v>
      </c>
    </row>
    <row r="75" spans="1:21" x14ac:dyDescent="0.25">
      <c r="A75">
        <v>2017</v>
      </c>
      <c r="B75" s="4" t="s">
        <v>231</v>
      </c>
      <c r="M75" s="7">
        <f t="shared" si="0"/>
        <v>75</v>
      </c>
      <c r="N75" s="21" t="s">
        <v>203</v>
      </c>
      <c r="O75" s="3" t="s">
        <v>244</v>
      </c>
      <c r="P75" t="s">
        <v>243</v>
      </c>
      <c r="Q75" t="s">
        <v>245</v>
      </c>
      <c r="R75" s="23">
        <v>43100</v>
      </c>
      <c r="S75" t="s">
        <v>202</v>
      </c>
      <c r="T75">
        <v>2017</v>
      </c>
      <c r="U75" s="23">
        <v>43100</v>
      </c>
    </row>
    <row r="76" spans="1:21" x14ac:dyDescent="0.25">
      <c r="A76">
        <v>2017</v>
      </c>
      <c r="B76" s="4" t="s">
        <v>231</v>
      </c>
      <c r="M76" s="7">
        <f t="shared" ref="M76:M82" si="1">M75+1</f>
        <v>76</v>
      </c>
      <c r="N76" t="s">
        <v>203</v>
      </c>
      <c r="O76" s="3" t="s">
        <v>244</v>
      </c>
      <c r="P76" t="s">
        <v>243</v>
      </c>
      <c r="Q76" t="s">
        <v>245</v>
      </c>
      <c r="R76" s="23">
        <v>43100</v>
      </c>
      <c r="S76" t="s">
        <v>202</v>
      </c>
      <c r="T76">
        <v>2017</v>
      </c>
      <c r="U76" s="23">
        <v>43100</v>
      </c>
    </row>
    <row r="77" spans="1:21" x14ac:dyDescent="0.25">
      <c r="A77">
        <v>2017</v>
      </c>
      <c r="B77" s="4" t="s">
        <v>231</v>
      </c>
      <c r="M77" s="7">
        <f t="shared" si="1"/>
        <v>77</v>
      </c>
      <c r="N77" t="s">
        <v>203</v>
      </c>
      <c r="O77" s="3" t="s">
        <v>244</v>
      </c>
      <c r="P77" t="s">
        <v>243</v>
      </c>
      <c r="Q77" t="s">
        <v>245</v>
      </c>
      <c r="R77" s="23">
        <v>43100</v>
      </c>
      <c r="S77" t="s">
        <v>202</v>
      </c>
      <c r="T77">
        <v>2017</v>
      </c>
      <c r="U77" s="23">
        <v>43100</v>
      </c>
    </row>
    <row r="78" spans="1:21" x14ac:dyDescent="0.25">
      <c r="A78">
        <v>2017</v>
      </c>
      <c r="B78" s="4" t="s">
        <v>231</v>
      </c>
      <c r="M78" s="7">
        <f t="shared" si="1"/>
        <v>78</v>
      </c>
      <c r="N78" t="s">
        <v>203</v>
      </c>
      <c r="O78" s="3" t="s">
        <v>244</v>
      </c>
      <c r="P78" t="s">
        <v>243</v>
      </c>
      <c r="Q78" t="s">
        <v>245</v>
      </c>
      <c r="R78" s="23">
        <v>43100</v>
      </c>
      <c r="S78" t="s">
        <v>202</v>
      </c>
      <c r="T78">
        <v>2017</v>
      </c>
      <c r="U78" s="23">
        <v>43100</v>
      </c>
    </row>
    <row r="79" spans="1:21" x14ac:dyDescent="0.25">
      <c r="A79">
        <v>2017</v>
      </c>
      <c r="B79" s="4" t="s">
        <v>231</v>
      </c>
      <c r="M79" s="7">
        <f t="shared" si="1"/>
        <v>79</v>
      </c>
      <c r="N79" t="s">
        <v>203</v>
      </c>
      <c r="O79" s="3" t="s">
        <v>244</v>
      </c>
      <c r="P79" t="s">
        <v>243</v>
      </c>
      <c r="Q79" t="s">
        <v>245</v>
      </c>
      <c r="R79" s="23">
        <v>43100</v>
      </c>
      <c r="S79" t="s">
        <v>202</v>
      </c>
      <c r="T79">
        <v>2017</v>
      </c>
      <c r="U79" s="23">
        <v>43100</v>
      </c>
    </row>
    <row r="80" spans="1:21" x14ac:dyDescent="0.25">
      <c r="A80">
        <v>2017</v>
      </c>
      <c r="B80" s="4" t="s">
        <v>231</v>
      </c>
      <c r="M80" s="7">
        <f t="shared" si="1"/>
        <v>80</v>
      </c>
      <c r="N80" t="s">
        <v>203</v>
      </c>
      <c r="O80" s="3" t="s">
        <v>244</v>
      </c>
      <c r="P80" t="s">
        <v>243</v>
      </c>
      <c r="Q80" t="s">
        <v>245</v>
      </c>
      <c r="R80" s="23">
        <v>43100</v>
      </c>
      <c r="S80" t="s">
        <v>202</v>
      </c>
      <c r="T80">
        <v>2017</v>
      </c>
      <c r="U80" s="23">
        <v>43100</v>
      </c>
    </row>
    <row r="81" spans="1:21" x14ac:dyDescent="0.25">
      <c r="A81">
        <v>2017</v>
      </c>
      <c r="B81" s="4" t="s">
        <v>231</v>
      </c>
      <c r="M81" s="7">
        <f t="shared" si="1"/>
        <v>81</v>
      </c>
      <c r="N81" t="s">
        <v>203</v>
      </c>
      <c r="O81" s="3" t="s">
        <v>244</v>
      </c>
      <c r="P81" t="s">
        <v>243</v>
      </c>
      <c r="Q81" t="s">
        <v>245</v>
      </c>
      <c r="R81" s="23">
        <v>43100</v>
      </c>
      <c r="S81" t="s">
        <v>202</v>
      </c>
      <c r="T81">
        <v>2017</v>
      </c>
      <c r="U81" s="23">
        <v>43100</v>
      </c>
    </row>
    <row r="82" spans="1:21" x14ac:dyDescent="0.25">
      <c r="A82">
        <v>2017</v>
      </c>
      <c r="B82" s="4" t="s">
        <v>231</v>
      </c>
      <c r="M82" s="7">
        <f t="shared" si="1"/>
        <v>82</v>
      </c>
      <c r="N82" t="s">
        <v>203</v>
      </c>
      <c r="O82" s="3" t="s">
        <v>244</v>
      </c>
      <c r="P82" t="s">
        <v>243</v>
      </c>
      <c r="Q82" t="s">
        <v>245</v>
      </c>
      <c r="R82" s="23">
        <v>43100</v>
      </c>
      <c r="S82" t="s">
        <v>202</v>
      </c>
      <c r="T82">
        <v>2017</v>
      </c>
      <c r="U82" s="23">
        <v>43100</v>
      </c>
    </row>
  </sheetData>
  <mergeCells count="1">
    <mergeCell ref="A6:U6"/>
  </mergeCells>
  <hyperlinks>
    <hyperlink ref="P8" r:id="rId1"/>
    <hyperlink ref="O8" r:id="rId2"/>
    <hyperlink ref="Q8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" workbookViewId="0">
      <selection activeCell="D95" sqref="D95"/>
    </sheetView>
  </sheetViews>
  <sheetFormatPr baseColWidth="10" defaultColWidth="9.1796875" defaultRowHeight="12.5" x14ac:dyDescent="0.25"/>
  <cols>
    <col min="1" max="1" width="3" customWidth="1"/>
    <col min="2" max="2" width="18.7265625" style="9" customWidth="1"/>
    <col min="3" max="3" width="65.81640625" customWidth="1"/>
    <col min="4" max="4" width="37.54296875" style="12" customWidth="1"/>
    <col min="5" max="5" width="23.453125" style="12" customWidth="1"/>
    <col min="6" max="6" width="22.453125" style="12" customWidth="1"/>
  </cols>
  <sheetData>
    <row r="1" spans="1:6" hidden="1" x14ac:dyDescent="0.25">
      <c r="B1" s="9" t="s">
        <v>6</v>
      </c>
      <c r="C1" t="s">
        <v>7</v>
      </c>
      <c r="D1" s="12" t="s">
        <v>8</v>
      </c>
      <c r="E1" s="12" t="s">
        <v>8</v>
      </c>
      <c r="F1" s="12" t="s">
        <v>8</v>
      </c>
    </row>
    <row r="2" spans="1:6" hidden="1" x14ac:dyDescent="0.25">
      <c r="B2" s="9" t="s">
        <v>49</v>
      </c>
      <c r="C2" t="s">
        <v>50</v>
      </c>
      <c r="D2" s="12" t="s">
        <v>51</v>
      </c>
      <c r="E2" s="12" t="s">
        <v>52</v>
      </c>
      <c r="F2" s="12" t="s">
        <v>53</v>
      </c>
    </row>
    <row r="3" spans="1:6" ht="14" x14ac:dyDescent="0.3">
      <c r="A3" s="6" t="s">
        <v>54</v>
      </c>
      <c r="B3" s="10" t="s">
        <v>55</v>
      </c>
      <c r="C3" s="6" t="s">
        <v>56</v>
      </c>
      <c r="D3" s="18" t="s">
        <v>57</v>
      </c>
      <c r="E3" s="18" t="s">
        <v>58</v>
      </c>
      <c r="F3" s="18" t="s">
        <v>59</v>
      </c>
    </row>
    <row r="4" spans="1:6" x14ac:dyDescent="0.25">
      <c r="A4" s="7">
        <v>8</v>
      </c>
      <c r="B4" s="11" t="s">
        <v>72</v>
      </c>
      <c r="C4" s="7" t="s">
        <v>73</v>
      </c>
      <c r="D4" s="16">
        <v>38140967.950000003</v>
      </c>
      <c r="E4" s="15">
        <f>40410100.57</f>
        <v>40410100.57</v>
      </c>
      <c r="F4" s="15">
        <f>40410100.57</f>
        <v>40410100.57</v>
      </c>
    </row>
    <row r="5" spans="1:6" x14ac:dyDescent="0.25">
      <c r="A5" s="7">
        <v>9</v>
      </c>
      <c r="B5" s="11" t="s">
        <v>74</v>
      </c>
      <c r="C5" s="7" t="s">
        <v>75</v>
      </c>
      <c r="D5" s="16">
        <v>1628133.16</v>
      </c>
      <c r="E5" s="15">
        <f>1640018.09</f>
        <v>1640018.09</v>
      </c>
      <c r="F5" s="15">
        <f>1640018.09</f>
        <v>1640018.09</v>
      </c>
    </row>
    <row r="6" spans="1:6" x14ac:dyDescent="0.25">
      <c r="A6" s="7">
        <v>10</v>
      </c>
      <c r="B6" s="11" t="s">
        <v>76</v>
      </c>
      <c r="C6" s="7" t="s">
        <v>77</v>
      </c>
      <c r="D6" s="16">
        <v>2735783.1</v>
      </c>
      <c r="E6" s="15">
        <f>2964699.27</f>
        <v>2964699.27</v>
      </c>
      <c r="F6" s="15">
        <f>2964699.27</f>
        <v>2964699.27</v>
      </c>
    </row>
    <row r="7" spans="1:6" x14ac:dyDescent="0.25">
      <c r="A7" s="7">
        <f>A6+1</f>
        <v>11</v>
      </c>
      <c r="B7" s="11" t="s">
        <v>78</v>
      </c>
      <c r="C7" s="7" t="s">
        <v>79</v>
      </c>
      <c r="D7" s="16">
        <v>331365.34000000003</v>
      </c>
      <c r="E7" s="15">
        <f>333766.8</f>
        <v>333766.8</v>
      </c>
      <c r="F7" s="15">
        <f>333766.8</f>
        <v>333766.8</v>
      </c>
    </row>
    <row r="8" spans="1:6" x14ac:dyDescent="0.25">
      <c r="A8" s="7">
        <f t="shared" ref="A8:A71" si="0">A7+1</f>
        <v>12</v>
      </c>
      <c r="B8" s="11" t="s">
        <v>80</v>
      </c>
      <c r="C8" s="7" t="s">
        <v>81</v>
      </c>
      <c r="D8" s="16">
        <v>380552.39</v>
      </c>
      <c r="E8" s="15">
        <f>409833.16</f>
        <v>409833.16</v>
      </c>
      <c r="F8" s="15">
        <f>409833.16</f>
        <v>409833.16</v>
      </c>
    </row>
    <row r="9" spans="1:6" x14ac:dyDescent="0.25">
      <c r="A9" s="7">
        <f t="shared" si="0"/>
        <v>13</v>
      </c>
      <c r="B9" s="11" t="s">
        <v>82</v>
      </c>
      <c r="C9" s="7" t="s">
        <v>83</v>
      </c>
      <c r="D9" s="16">
        <v>7324557.8099999996</v>
      </c>
      <c r="E9" s="15">
        <f>8085477.65</f>
        <v>8085477.6500000004</v>
      </c>
      <c r="F9" s="15">
        <f>8085477.65</f>
        <v>8085477.6500000004</v>
      </c>
    </row>
    <row r="10" spans="1:6" x14ac:dyDescent="0.25">
      <c r="A10" s="7">
        <f t="shared" si="0"/>
        <v>14</v>
      </c>
      <c r="B10" s="11" t="s">
        <v>84</v>
      </c>
      <c r="C10" s="7" t="s">
        <v>85</v>
      </c>
      <c r="D10" s="16">
        <v>1077304.1200000001</v>
      </c>
      <c r="E10" s="15">
        <f>1161190.68</f>
        <v>1161190.68</v>
      </c>
      <c r="F10" s="15">
        <f>1161190.68</f>
        <v>1161190.68</v>
      </c>
    </row>
    <row r="11" spans="1:6" x14ac:dyDescent="0.25">
      <c r="A11" s="7">
        <f t="shared" si="0"/>
        <v>15</v>
      </c>
      <c r="B11" s="11" t="s">
        <v>86</v>
      </c>
      <c r="C11" s="7" t="s">
        <v>87</v>
      </c>
      <c r="D11" s="16">
        <v>1500000</v>
      </c>
      <c r="E11" s="15">
        <f>2615997.27</f>
        <v>2615997.27</v>
      </c>
      <c r="F11" s="15">
        <f>2615997.27</f>
        <v>2615997.27</v>
      </c>
    </row>
    <row r="12" spans="1:6" x14ac:dyDescent="0.25">
      <c r="A12" s="7">
        <f t="shared" si="0"/>
        <v>16</v>
      </c>
      <c r="B12" s="11" t="s">
        <v>88</v>
      </c>
      <c r="C12" s="7" t="s">
        <v>89</v>
      </c>
      <c r="D12" s="16">
        <v>1392119.15</v>
      </c>
      <c r="E12" s="15">
        <f>1513790</f>
        <v>1513790</v>
      </c>
      <c r="F12" s="15">
        <f>1513790</f>
        <v>1513790</v>
      </c>
    </row>
    <row r="13" spans="1:6" x14ac:dyDescent="0.25">
      <c r="A13" s="7">
        <f t="shared" si="0"/>
        <v>17</v>
      </c>
      <c r="B13" s="11">
        <v>152</v>
      </c>
      <c r="C13" s="19" t="s">
        <v>237</v>
      </c>
      <c r="D13" s="20">
        <v>0</v>
      </c>
      <c r="E13" s="15">
        <f>147816.1</f>
        <v>147816.1</v>
      </c>
      <c r="F13" s="15">
        <f>147816.1</f>
        <v>147816.1</v>
      </c>
    </row>
    <row r="14" spans="1:6" x14ac:dyDescent="0.25">
      <c r="A14" s="7">
        <f t="shared" si="0"/>
        <v>18</v>
      </c>
      <c r="B14" s="11">
        <v>153</v>
      </c>
      <c r="C14" s="19" t="s">
        <v>239</v>
      </c>
      <c r="D14" s="20">
        <v>0</v>
      </c>
      <c r="E14" s="15">
        <f>2771501.94</f>
        <v>2771501.94</v>
      </c>
      <c r="F14" s="15">
        <f>2771501.94</f>
        <v>2771501.94</v>
      </c>
    </row>
    <row r="15" spans="1:6" x14ac:dyDescent="0.25">
      <c r="A15" s="7">
        <f t="shared" si="0"/>
        <v>19</v>
      </c>
      <c r="B15" s="11" t="s">
        <v>90</v>
      </c>
      <c r="C15" s="7" t="s">
        <v>91</v>
      </c>
      <c r="D15" s="16">
        <v>709228.31</v>
      </c>
      <c r="E15" s="15">
        <f>763194.41</f>
        <v>763194.41</v>
      </c>
      <c r="F15" s="15">
        <f>763194.41</f>
        <v>763194.41</v>
      </c>
    </row>
    <row r="16" spans="1:6" x14ac:dyDescent="0.25">
      <c r="A16" s="7">
        <f t="shared" si="0"/>
        <v>20</v>
      </c>
      <c r="B16" s="11" t="s">
        <v>92</v>
      </c>
      <c r="C16" s="7" t="s">
        <v>93</v>
      </c>
      <c r="D16" s="16">
        <v>45000</v>
      </c>
      <c r="E16" s="15">
        <f>43936.05</f>
        <v>43936.05</v>
      </c>
      <c r="F16" s="15">
        <f>43936.05</f>
        <v>43936.05</v>
      </c>
    </row>
    <row r="17" spans="1:6" x14ac:dyDescent="0.25">
      <c r="A17" s="7">
        <f t="shared" si="0"/>
        <v>21</v>
      </c>
      <c r="B17" s="11" t="s">
        <v>94</v>
      </c>
      <c r="C17" s="7" t="s">
        <v>95</v>
      </c>
      <c r="D17" s="16">
        <v>1680436.67</v>
      </c>
      <c r="E17" s="15">
        <f>1704800.28</f>
        <v>1704800.28</v>
      </c>
      <c r="F17" s="15">
        <f>1704800.28</f>
        <v>1704800.28</v>
      </c>
    </row>
    <row r="18" spans="1:6" x14ac:dyDescent="0.25">
      <c r="A18" s="7">
        <f t="shared" si="0"/>
        <v>22</v>
      </c>
      <c r="B18" s="11" t="s">
        <v>96</v>
      </c>
      <c r="C18" s="7" t="s">
        <v>97</v>
      </c>
      <c r="D18" s="16">
        <v>132012</v>
      </c>
      <c r="E18" s="15">
        <f>119602.15</f>
        <v>119602.15</v>
      </c>
      <c r="F18" s="15">
        <f>119602.15</f>
        <v>119602.15</v>
      </c>
    </row>
    <row r="19" spans="1:6" x14ac:dyDescent="0.25">
      <c r="A19" s="7">
        <f t="shared" si="0"/>
        <v>23</v>
      </c>
      <c r="B19" s="11" t="s">
        <v>98</v>
      </c>
      <c r="C19" s="7" t="s">
        <v>99</v>
      </c>
      <c r="D19" s="16">
        <v>200000</v>
      </c>
      <c r="E19" s="15">
        <f>353283.47</f>
        <v>353283.47</v>
      </c>
      <c r="F19" s="15">
        <f>353283.47</f>
        <v>353283.47</v>
      </c>
    </row>
    <row r="20" spans="1:6" x14ac:dyDescent="0.25">
      <c r="A20" s="7">
        <f t="shared" si="0"/>
        <v>24</v>
      </c>
      <c r="B20" s="11" t="s">
        <v>100</v>
      </c>
      <c r="C20" s="7" t="s">
        <v>101</v>
      </c>
      <c r="D20" s="16">
        <v>1500</v>
      </c>
      <c r="E20" s="15">
        <f>5492.6</f>
        <v>5492.6</v>
      </c>
      <c r="F20" s="15">
        <f>5492.6</f>
        <v>5492.6</v>
      </c>
    </row>
    <row r="21" spans="1:6" x14ac:dyDescent="0.25">
      <c r="A21" s="7">
        <f t="shared" si="0"/>
        <v>25</v>
      </c>
      <c r="B21" s="11" t="s">
        <v>102</v>
      </c>
      <c r="C21" s="7" t="s">
        <v>103</v>
      </c>
      <c r="D21" s="16">
        <v>1196181.2</v>
      </c>
      <c r="E21" s="15">
        <f>575687.1</f>
        <v>575687.1</v>
      </c>
      <c r="F21" s="15">
        <f>575687.1</f>
        <v>575687.1</v>
      </c>
    </row>
    <row r="22" spans="1:6" x14ac:dyDescent="0.25">
      <c r="A22" s="7">
        <f t="shared" si="0"/>
        <v>26</v>
      </c>
      <c r="B22" s="11" t="s">
        <v>104</v>
      </c>
      <c r="C22" s="7" t="s">
        <v>105</v>
      </c>
      <c r="D22" s="16">
        <v>36750</v>
      </c>
      <c r="E22" s="15">
        <f>36741.42</f>
        <v>36741.42</v>
      </c>
      <c r="F22" s="15">
        <f>36741.42</f>
        <v>36741.42</v>
      </c>
    </row>
    <row r="23" spans="1:6" x14ac:dyDescent="0.25">
      <c r="A23" s="7">
        <f t="shared" si="0"/>
        <v>27</v>
      </c>
      <c r="B23" s="11" t="s">
        <v>106</v>
      </c>
      <c r="C23" s="7" t="s">
        <v>107</v>
      </c>
      <c r="D23" s="16">
        <v>150000</v>
      </c>
      <c r="E23" s="15">
        <f>185376.43</f>
        <v>185376.43</v>
      </c>
      <c r="F23" s="15">
        <f>185376.43</f>
        <v>185376.43</v>
      </c>
    </row>
    <row r="24" spans="1:6" x14ac:dyDescent="0.25">
      <c r="A24" s="7">
        <f t="shared" si="0"/>
        <v>28</v>
      </c>
      <c r="B24" s="11" t="s">
        <v>108</v>
      </c>
      <c r="C24" s="7" t="s">
        <v>109</v>
      </c>
      <c r="D24" s="16">
        <v>93660</v>
      </c>
      <c r="E24" s="15">
        <f>89049.97</f>
        <v>89049.97</v>
      </c>
      <c r="F24" s="15">
        <f>89049.97</f>
        <v>89049.97</v>
      </c>
    </row>
    <row r="25" spans="1:6" x14ac:dyDescent="0.25">
      <c r="A25" s="7">
        <f t="shared" si="0"/>
        <v>29</v>
      </c>
      <c r="B25" s="11" t="s">
        <v>110</v>
      </c>
      <c r="C25" s="7" t="s">
        <v>111</v>
      </c>
      <c r="D25" s="16">
        <v>21000</v>
      </c>
      <c r="E25" s="15">
        <f>20999.85</f>
        <v>20999.85</v>
      </c>
      <c r="F25" s="15">
        <f>20999.85</f>
        <v>20999.85</v>
      </c>
    </row>
    <row r="26" spans="1:6" x14ac:dyDescent="0.25">
      <c r="A26" s="7">
        <f t="shared" si="0"/>
        <v>30</v>
      </c>
      <c r="B26" s="11" t="s">
        <v>112</v>
      </c>
      <c r="C26" s="7" t="s">
        <v>113</v>
      </c>
      <c r="D26" s="16">
        <v>52500</v>
      </c>
      <c r="E26" s="15">
        <f>137499.59</f>
        <v>137499.59</v>
      </c>
      <c r="F26" s="15">
        <f>137499.59</f>
        <v>137499.59</v>
      </c>
    </row>
    <row r="27" spans="1:6" x14ac:dyDescent="0.25">
      <c r="A27" s="7">
        <f t="shared" si="0"/>
        <v>31</v>
      </c>
      <c r="B27" s="11">
        <v>248</v>
      </c>
      <c r="C27" s="19" t="s">
        <v>238</v>
      </c>
      <c r="D27" s="20">
        <v>0</v>
      </c>
      <c r="E27" s="15">
        <f>93487.6</f>
        <v>93487.6</v>
      </c>
      <c r="F27" s="15">
        <f>93487.6</f>
        <v>93487.6</v>
      </c>
    </row>
    <row r="28" spans="1:6" x14ac:dyDescent="0.25">
      <c r="A28" s="7">
        <f t="shared" si="0"/>
        <v>32</v>
      </c>
      <c r="B28" s="11" t="s">
        <v>114</v>
      </c>
      <c r="C28" s="7" t="s">
        <v>115</v>
      </c>
      <c r="D28" s="16">
        <v>23100</v>
      </c>
      <c r="E28" s="15">
        <f>26476.71</f>
        <v>26476.71</v>
      </c>
      <c r="F28" s="15">
        <f>26476.71</f>
        <v>26476.71</v>
      </c>
    </row>
    <row r="29" spans="1:6" x14ac:dyDescent="0.25">
      <c r="A29" s="7">
        <f t="shared" si="0"/>
        <v>33</v>
      </c>
      <c r="B29" s="11" t="s">
        <v>116</v>
      </c>
      <c r="C29" s="7" t="s">
        <v>117</v>
      </c>
      <c r="D29" s="16">
        <v>6300</v>
      </c>
      <c r="E29" s="15">
        <f>6298.46</f>
        <v>6298.46</v>
      </c>
      <c r="F29" s="15">
        <f>6298.46</f>
        <v>6298.46</v>
      </c>
    </row>
    <row r="30" spans="1:6" x14ac:dyDescent="0.25">
      <c r="A30" s="7">
        <f t="shared" si="0"/>
        <v>34</v>
      </c>
      <c r="B30" s="11" t="s">
        <v>118</v>
      </c>
      <c r="C30" s="7" t="s">
        <v>119</v>
      </c>
      <c r="D30" s="16">
        <v>151200</v>
      </c>
      <c r="E30" s="15">
        <f>147000</f>
        <v>147000</v>
      </c>
      <c r="F30" s="15">
        <f>147000</f>
        <v>147000</v>
      </c>
    </row>
    <row r="31" spans="1:6" x14ac:dyDescent="0.25">
      <c r="A31" s="7">
        <f t="shared" si="0"/>
        <v>35</v>
      </c>
      <c r="B31" s="11" t="s">
        <v>120</v>
      </c>
      <c r="C31" s="7" t="s">
        <v>121</v>
      </c>
      <c r="D31" s="16">
        <v>195000</v>
      </c>
      <c r="E31" s="15">
        <f>187293.6</f>
        <v>187293.6</v>
      </c>
      <c r="F31" s="15">
        <f>187293.6</f>
        <v>187293.6</v>
      </c>
    </row>
    <row r="32" spans="1:6" x14ac:dyDescent="0.25">
      <c r="A32" s="7">
        <f t="shared" si="0"/>
        <v>36</v>
      </c>
      <c r="B32" s="11" t="s">
        <v>122</v>
      </c>
      <c r="C32" s="7" t="s">
        <v>123</v>
      </c>
      <c r="D32" s="16">
        <v>4000</v>
      </c>
      <c r="E32" s="15">
        <f>4819</f>
        <v>4819</v>
      </c>
      <c r="F32" s="15">
        <f>4819</f>
        <v>4819</v>
      </c>
    </row>
    <row r="33" spans="1:6" x14ac:dyDescent="0.25">
      <c r="A33" s="7">
        <f t="shared" si="0"/>
        <v>37</v>
      </c>
      <c r="B33" s="11" t="s">
        <v>124</v>
      </c>
      <c r="C33" s="7" t="s">
        <v>125</v>
      </c>
      <c r="D33" s="16">
        <v>13250</v>
      </c>
      <c r="E33" s="15">
        <f>26476.25</f>
        <v>26476.25</v>
      </c>
      <c r="F33" s="15">
        <f>26476.25</f>
        <v>26476.25</v>
      </c>
    </row>
    <row r="34" spans="1:6" x14ac:dyDescent="0.25">
      <c r="A34" s="7">
        <f t="shared" si="0"/>
        <v>38</v>
      </c>
      <c r="B34" s="11" t="s">
        <v>126</v>
      </c>
      <c r="C34" s="7" t="s">
        <v>127</v>
      </c>
      <c r="D34" s="16">
        <v>1575</v>
      </c>
      <c r="E34" s="15">
        <f>95891.9</f>
        <v>95891.9</v>
      </c>
      <c r="F34" s="15">
        <f>95891.9</f>
        <v>95891.9</v>
      </c>
    </row>
    <row r="35" spans="1:6" x14ac:dyDescent="0.25">
      <c r="A35" s="7">
        <f t="shared" si="0"/>
        <v>39</v>
      </c>
      <c r="B35" s="11" t="s">
        <v>128</v>
      </c>
      <c r="C35" s="7" t="s">
        <v>129</v>
      </c>
      <c r="D35" s="16">
        <v>80000</v>
      </c>
      <c r="E35" s="15">
        <f>303012.54</f>
        <v>303012.53999999998</v>
      </c>
      <c r="F35" s="15">
        <f>303012.54</f>
        <v>303012.53999999998</v>
      </c>
    </row>
    <row r="36" spans="1:6" x14ac:dyDescent="0.25">
      <c r="A36" s="7">
        <f t="shared" si="0"/>
        <v>40</v>
      </c>
      <c r="B36" s="11" t="s">
        <v>130</v>
      </c>
      <c r="C36" s="7" t="s">
        <v>131</v>
      </c>
      <c r="D36" s="16">
        <v>620000</v>
      </c>
      <c r="E36" s="15">
        <f>751920</f>
        <v>751920</v>
      </c>
      <c r="F36" s="15">
        <f>751920</f>
        <v>751920</v>
      </c>
    </row>
    <row r="37" spans="1:6" x14ac:dyDescent="0.25">
      <c r="A37" s="7">
        <f t="shared" si="0"/>
        <v>41</v>
      </c>
      <c r="B37" s="11" t="s">
        <v>132</v>
      </c>
      <c r="C37" s="7" t="s">
        <v>133</v>
      </c>
      <c r="D37" s="16">
        <v>89250</v>
      </c>
      <c r="E37" s="15">
        <f>153608.63</f>
        <v>153608.63</v>
      </c>
      <c r="F37" s="15">
        <f>153608.63</f>
        <v>153608.63</v>
      </c>
    </row>
    <row r="38" spans="1:6" x14ac:dyDescent="0.25">
      <c r="A38" s="7">
        <f t="shared" si="0"/>
        <v>42</v>
      </c>
      <c r="B38" s="11" t="s">
        <v>134</v>
      </c>
      <c r="C38" s="7" t="s">
        <v>135</v>
      </c>
      <c r="D38" s="16">
        <v>85000</v>
      </c>
      <c r="E38" s="15">
        <f>99929.13</f>
        <v>99929.13</v>
      </c>
      <c r="F38" s="15">
        <f>99929.13</f>
        <v>99929.13</v>
      </c>
    </row>
    <row r="39" spans="1:6" x14ac:dyDescent="0.25">
      <c r="A39" s="7">
        <f t="shared" si="0"/>
        <v>43</v>
      </c>
      <c r="B39" s="11" t="s">
        <v>136</v>
      </c>
      <c r="C39" s="7" t="s">
        <v>137</v>
      </c>
      <c r="D39" s="16">
        <v>1525200.32</v>
      </c>
      <c r="E39" s="15">
        <f>756570.77</f>
        <v>756570.77</v>
      </c>
      <c r="F39" s="15">
        <f>756570.77</f>
        <v>756570.77</v>
      </c>
    </row>
    <row r="40" spans="1:6" x14ac:dyDescent="0.25">
      <c r="A40" s="7">
        <f t="shared" si="0"/>
        <v>44</v>
      </c>
      <c r="B40" s="11" t="s">
        <v>138</v>
      </c>
      <c r="C40" s="7" t="s">
        <v>139</v>
      </c>
      <c r="D40" s="16">
        <v>70000</v>
      </c>
      <c r="E40" s="15">
        <f>115235.84</f>
        <v>115235.84</v>
      </c>
      <c r="F40" s="15">
        <f>115235.84</f>
        <v>115235.84</v>
      </c>
    </row>
    <row r="41" spans="1:6" x14ac:dyDescent="0.25">
      <c r="A41" s="7">
        <f t="shared" si="0"/>
        <v>45</v>
      </c>
      <c r="B41" s="11" t="s">
        <v>140</v>
      </c>
      <c r="C41" s="7" t="s">
        <v>141</v>
      </c>
      <c r="D41" s="16">
        <v>728716.08</v>
      </c>
      <c r="E41" s="15">
        <f>695331.02</f>
        <v>695331.02</v>
      </c>
      <c r="F41" s="15">
        <f>695331.02</f>
        <v>695331.02</v>
      </c>
    </row>
    <row r="42" spans="1:6" x14ac:dyDescent="0.25">
      <c r="A42" s="7">
        <f t="shared" si="0"/>
        <v>46</v>
      </c>
      <c r="B42" s="11" t="s">
        <v>142</v>
      </c>
      <c r="C42" s="7" t="s">
        <v>143</v>
      </c>
      <c r="D42" s="16">
        <v>160650</v>
      </c>
      <c r="E42" s="15">
        <f>153120</f>
        <v>153120</v>
      </c>
      <c r="F42" s="15">
        <f>153120</f>
        <v>153120</v>
      </c>
    </row>
    <row r="43" spans="1:6" x14ac:dyDescent="0.25">
      <c r="A43" s="7">
        <f t="shared" si="0"/>
        <v>47</v>
      </c>
      <c r="B43" s="11" t="s">
        <v>144</v>
      </c>
      <c r="C43" s="7" t="s">
        <v>145</v>
      </c>
      <c r="D43" s="16">
        <v>810483.4</v>
      </c>
      <c r="E43" s="15">
        <f>1062049.6</f>
        <v>1062049.6000000001</v>
      </c>
      <c r="F43" s="15">
        <f>1062049.6</f>
        <v>1062049.6000000001</v>
      </c>
    </row>
    <row r="44" spans="1:6" x14ac:dyDescent="0.25">
      <c r="A44" s="7">
        <f t="shared" si="0"/>
        <v>48</v>
      </c>
      <c r="B44" s="11" t="s">
        <v>146</v>
      </c>
      <c r="C44" s="7" t="s">
        <v>147</v>
      </c>
      <c r="D44" s="16">
        <v>829600</v>
      </c>
      <c r="E44" s="15">
        <f>1331901.5</f>
        <v>1331901.5</v>
      </c>
      <c r="F44" s="15">
        <f>1331901.5</f>
        <v>1331901.5</v>
      </c>
    </row>
    <row r="45" spans="1:6" x14ac:dyDescent="0.25">
      <c r="A45" s="7">
        <f t="shared" si="0"/>
        <v>49</v>
      </c>
      <c r="B45" s="11" t="s">
        <v>148</v>
      </c>
      <c r="C45" s="7" t="s">
        <v>149</v>
      </c>
      <c r="D45" s="16">
        <v>17100</v>
      </c>
      <c r="E45" s="15">
        <f>139416</f>
        <v>139416</v>
      </c>
      <c r="F45" s="15">
        <f>139416</f>
        <v>139416</v>
      </c>
    </row>
    <row r="46" spans="1:6" x14ac:dyDescent="0.25">
      <c r="A46" s="7">
        <f t="shared" si="0"/>
        <v>50</v>
      </c>
      <c r="B46" s="11" t="s">
        <v>150</v>
      </c>
      <c r="C46" s="7" t="s">
        <v>151</v>
      </c>
      <c r="D46" s="16">
        <v>516622.38</v>
      </c>
      <c r="E46" s="15">
        <v>157980.85</v>
      </c>
      <c r="F46" s="15">
        <v>157980.85</v>
      </c>
    </row>
    <row r="47" spans="1:6" x14ac:dyDescent="0.25">
      <c r="A47" s="7">
        <f t="shared" si="0"/>
        <v>51</v>
      </c>
      <c r="B47" s="11" t="s">
        <v>152</v>
      </c>
      <c r="C47" s="7" t="s">
        <v>153</v>
      </c>
      <c r="D47" s="16">
        <v>1660372</v>
      </c>
      <c r="E47" s="15">
        <f>1490406.25</f>
        <v>1490406.25</v>
      </c>
      <c r="F47" s="15">
        <f>1490406.25</f>
        <v>1490406.25</v>
      </c>
    </row>
    <row r="48" spans="1:6" x14ac:dyDescent="0.25">
      <c r="A48" s="7">
        <f t="shared" si="0"/>
        <v>52</v>
      </c>
      <c r="B48" s="11" t="s">
        <v>154</v>
      </c>
      <c r="C48" s="7" t="s">
        <v>155</v>
      </c>
      <c r="D48" s="16">
        <v>1737500</v>
      </c>
      <c r="E48" s="15">
        <f>1605797.49</f>
        <v>1605797.49</v>
      </c>
      <c r="F48" s="15">
        <f>1605797.49</f>
        <v>1605797.49</v>
      </c>
    </row>
    <row r="49" spans="1:6" x14ac:dyDescent="0.25">
      <c r="A49" s="7">
        <f t="shared" si="0"/>
        <v>53</v>
      </c>
      <c r="B49" s="11" t="s">
        <v>156</v>
      </c>
      <c r="C49" s="7" t="s">
        <v>157</v>
      </c>
      <c r="D49" s="16">
        <v>928200</v>
      </c>
      <c r="E49" s="15">
        <f>889488</f>
        <v>889488</v>
      </c>
      <c r="F49" s="15">
        <f>889488</f>
        <v>889488</v>
      </c>
    </row>
    <row r="50" spans="1:6" x14ac:dyDescent="0.25">
      <c r="A50" s="7">
        <f t="shared" si="0"/>
        <v>54</v>
      </c>
      <c r="B50" s="11">
        <v>339</v>
      </c>
      <c r="C50" s="7" t="s">
        <v>230</v>
      </c>
      <c r="D50" s="20">
        <v>0</v>
      </c>
      <c r="E50" s="15">
        <f>18737.28</f>
        <v>18737.28</v>
      </c>
      <c r="F50" s="15">
        <f>18737.28</f>
        <v>18737.28</v>
      </c>
    </row>
    <row r="51" spans="1:6" x14ac:dyDescent="0.25">
      <c r="A51" s="7">
        <f t="shared" si="0"/>
        <v>55</v>
      </c>
      <c r="B51" s="11" t="s">
        <v>158</v>
      </c>
      <c r="C51" s="7" t="s">
        <v>159</v>
      </c>
      <c r="D51" s="16">
        <v>157000</v>
      </c>
      <c r="E51" s="15">
        <f>145314.6</f>
        <v>145314.6</v>
      </c>
      <c r="F51" s="15">
        <f>145314.6</f>
        <v>145314.6</v>
      </c>
    </row>
    <row r="52" spans="1:6" x14ac:dyDescent="0.25">
      <c r="A52" s="7">
        <f t="shared" si="0"/>
        <v>56</v>
      </c>
      <c r="B52" s="11" t="s">
        <v>160</v>
      </c>
      <c r="C52" s="7" t="s">
        <v>161</v>
      </c>
      <c r="D52" s="16">
        <v>30000</v>
      </c>
      <c r="E52" s="15">
        <f>20648</f>
        <v>20648</v>
      </c>
      <c r="F52" s="15">
        <f>20648</f>
        <v>20648</v>
      </c>
    </row>
    <row r="53" spans="1:6" x14ac:dyDescent="0.25">
      <c r="A53" s="7">
        <f t="shared" si="0"/>
        <v>57</v>
      </c>
      <c r="B53" s="11" t="s">
        <v>162</v>
      </c>
      <c r="C53" s="7" t="s">
        <v>163</v>
      </c>
      <c r="D53" s="16">
        <v>184084.92</v>
      </c>
      <c r="E53" s="15">
        <f>322985.52</f>
        <v>322985.52</v>
      </c>
      <c r="F53" s="15">
        <f>322985.52</f>
        <v>322985.52</v>
      </c>
    </row>
    <row r="54" spans="1:6" x14ac:dyDescent="0.25">
      <c r="A54" s="7">
        <f t="shared" si="0"/>
        <v>58</v>
      </c>
      <c r="B54" s="11" t="s">
        <v>164</v>
      </c>
      <c r="C54" s="7" t="s">
        <v>165</v>
      </c>
      <c r="D54" s="16">
        <v>35950</v>
      </c>
      <c r="E54" s="15">
        <f>58704.99</f>
        <v>58704.99</v>
      </c>
      <c r="F54" s="15">
        <f>58704.99</f>
        <v>58704.99</v>
      </c>
    </row>
    <row r="55" spans="1:6" x14ac:dyDescent="0.25">
      <c r="A55" s="7">
        <f t="shared" si="0"/>
        <v>59</v>
      </c>
      <c r="B55" s="11" t="s">
        <v>166</v>
      </c>
      <c r="C55" s="7" t="s">
        <v>167</v>
      </c>
      <c r="D55" s="16">
        <v>155897</v>
      </c>
      <c r="E55" s="15">
        <f>98168.13</f>
        <v>98168.13</v>
      </c>
      <c r="F55" s="15">
        <f>98168.13</f>
        <v>98168.13</v>
      </c>
    </row>
    <row r="56" spans="1:6" x14ac:dyDescent="0.25">
      <c r="A56" s="7">
        <f t="shared" si="0"/>
        <v>60</v>
      </c>
      <c r="B56" s="11" t="s">
        <v>168</v>
      </c>
      <c r="C56" s="7" t="s">
        <v>169</v>
      </c>
      <c r="D56" s="16">
        <v>38850</v>
      </c>
      <c r="E56" s="15">
        <f>21400.67</f>
        <v>21400.67</v>
      </c>
      <c r="F56" s="15">
        <f>21400.67</f>
        <v>21400.67</v>
      </c>
    </row>
    <row r="57" spans="1:6" x14ac:dyDescent="0.25">
      <c r="A57" s="7">
        <f t="shared" si="0"/>
        <v>61</v>
      </c>
      <c r="B57" s="11" t="s">
        <v>170</v>
      </c>
      <c r="C57" s="7" t="s">
        <v>171</v>
      </c>
      <c r="D57" s="16">
        <v>10000</v>
      </c>
      <c r="E57" s="15">
        <f>16452.37</f>
        <v>16452.37</v>
      </c>
      <c r="F57" s="15">
        <f>16452.37</f>
        <v>16452.37</v>
      </c>
    </row>
    <row r="58" spans="1:6" x14ac:dyDescent="0.25">
      <c r="A58" s="7">
        <f t="shared" si="0"/>
        <v>62</v>
      </c>
      <c r="B58" s="11" t="s">
        <v>172</v>
      </c>
      <c r="C58" s="7" t="s">
        <v>173</v>
      </c>
      <c r="D58" s="16">
        <v>322549</v>
      </c>
      <c r="E58" s="15">
        <f>830386.11</f>
        <v>830386.11</v>
      </c>
      <c r="F58" s="15">
        <f>830386.11</f>
        <v>830386.11</v>
      </c>
    </row>
    <row r="59" spans="1:6" x14ac:dyDescent="0.25">
      <c r="A59" s="7">
        <f t="shared" si="0"/>
        <v>63</v>
      </c>
      <c r="B59" s="11" t="s">
        <v>174</v>
      </c>
      <c r="C59" s="7" t="s">
        <v>175</v>
      </c>
      <c r="D59" s="16">
        <v>100800</v>
      </c>
      <c r="E59" s="15">
        <f>187144.17</f>
        <v>187144.17</v>
      </c>
      <c r="F59" s="15">
        <f>187144.17</f>
        <v>187144.17</v>
      </c>
    </row>
    <row r="60" spans="1:6" x14ac:dyDescent="0.25">
      <c r="A60" s="7">
        <f t="shared" si="0"/>
        <v>64</v>
      </c>
      <c r="B60" s="11" t="s">
        <v>176</v>
      </c>
      <c r="C60" s="7" t="s">
        <v>177</v>
      </c>
      <c r="D60" s="16">
        <v>304517.40000000002</v>
      </c>
      <c r="E60" s="15">
        <f>250618.16</f>
        <v>250618.16</v>
      </c>
      <c r="F60" s="15">
        <f>250618.16</f>
        <v>250618.16</v>
      </c>
    </row>
    <row r="61" spans="1:6" x14ac:dyDescent="0.25">
      <c r="A61" s="7">
        <f t="shared" si="0"/>
        <v>65</v>
      </c>
      <c r="B61" s="11" t="s">
        <v>178</v>
      </c>
      <c r="C61" s="7" t="s">
        <v>179</v>
      </c>
      <c r="D61" s="16">
        <v>802500</v>
      </c>
      <c r="E61" s="15">
        <f>548167.51</f>
        <v>548167.51</v>
      </c>
      <c r="F61" s="15">
        <f>548167.51</f>
        <v>548167.51</v>
      </c>
    </row>
    <row r="62" spans="1:6" x14ac:dyDescent="0.25">
      <c r="A62" s="7">
        <f t="shared" si="0"/>
        <v>66</v>
      </c>
      <c r="B62" s="11" t="s">
        <v>180</v>
      </c>
      <c r="C62" s="7" t="s">
        <v>181</v>
      </c>
      <c r="D62" s="16">
        <v>740400</v>
      </c>
      <c r="E62" s="15">
        <f>384310.77</f>
        <v>384310.77</v>
      </c>
      <c r="F62" s="15">
        <f>384310.77</f>
        <v>384310.77</v>
      </c>
    </row>
    <row r="63" spans="1:6" x14ac:dyDescent="0.25">
      <c r="A63" s="7">
        <f t="shared" si="0"/>
        <v>67</v>
      </c>
      <c r="B63" s="11" t="s">
        <v>182</v>
      </c>
      <c r="C63" s="7" t="s">
        <v>183</v>
      </c>
      <c r="D63" s="16">
        <v>40000</v>
      </c>
      <c r="E63" s="15">
        <f>122525.86</f>
        <v>122525.86</v>
      </c>
      <c r="F63" s="15">
        <f>122525.86</f>
        <v>122525.86</v>
      </c>
    </row>
    <row r="64" spans="1:6" x14ac:dyDescent="0.25">
      <c r="A64" s="7">
        <f t="shared" si="0"/>
        <v>68</v>
      </c>
      <c r="B64" s="11" t="s">
        <v>184</v>
      </c>
      <c r="C64" s="7" t="s">
        <v>185</v>
      </c>
      <c r="D64" s="16">
        <v>818</v>
      </c>
      <c r="E64" s="20">
        <v>0</v>
      </c>
      <c r="F64" s="20">
        <v>0</v>
      </c>
    </row>
    <row r="65" spans="1:6" x14ac:dyDescent="0.25">
      <c r="A65" s="7">
        <f t="shared" si="0"/>
        <v>69</v>
      </c>
      <c r="B65" s="11" t="s">
        <v>186</v>
      </c>
      <c r="C65" s="7" t="s">
        <v>187</v>
      </c>
      <c r="D65" s="16">
        <v>248594.7</v>
      </c>
      <c r="E65" s="15">
        <f>266392.42</f>
        <v>266392.42</v>
      </c>
      <c r="F65" s="15">
        <f>266392.42</f>
        <v>266392.42</v>
      </c>
    </row>
    <row r="66" spans="1:6" x14ac:dyDescent="0.25">
      <c r="A66" s="7">
        <f t="shared" si="0"/>
        <v>70</v>
      </c>
      <c r="B66" s="11" t="s">
        <v>188</v>
      </c>
      <c r="C66" s="7" t="s">
        <v>189</v>
      </c>
      <c r="D66" s="16">
        <v>37000</v>
      </c>
      <c r="E66" s="15">
        <f>27838.8</f>
        <v>27838.799999999999</v>
      </c>
      <c r="F66" s="15">
        <f>27838.8</f>
        <v>27838.799999999999</v>
      </c>
    </row>
    <row r="67" spans="1:6" x14ac:dyDescent="0.25">
      <c r="A67" s="7">
        <f t="shared" si="0"/>
        <v>71</v>
      </c>
      <c r="B67" s="11" t="s">
        <v>190</v>
      </c>
      <c r="C67" s="7" t="s">
        <v>191</v>
      </c>
      <c r="D67" s="16">
        <v>1496230.2</v>
      </c>
      <c r="E67" s="15">
        <f>1690465.44</f>
        <v>1690465.44</v>
      </c>
      <c r="F67" s="15">
        <f>1690465.44</f>
        <v>1690465.44</v>
      </c>
    </row>
    <row r="68" spans="1:6" x14ac:dyDescent="0.25">
      <c r="A68" s="7">
        <f t="shared" si="0"/>
        <v>72</v>
      </c>
      <c r="B68" s="11" t="s">
        <v>192</v>
      </c>
      <c r="C68" s="7" t="s">
        <v>193</v>
      </c>
      <c r="D68" s="16">
        <v>59102.400000000001</v>
      </c>
      <c r="E68" s="15">
        <f>22524.92</f>
        <v>22524.92</v>
      </c>
      <c r="F68" s="15">
        <f>22524.92</f>
        <v>22524.92</v>
      </c>
    </row>
    <row r="69" spans="1:6" x14ac:dyDescent="0.25">
      <c r="A69" s="7">
        <f t="shared" si="0"/>
        <v>73</v>
      </c>
      <c r="B69" s="11" t="s">
        <v>194</v>
      </c>
      <c r="C69" s="7" t="s">
        <v>195</v>
      </c>
      <c r="D69" s="16">
        <v>78250</v>
      </c>
      <c r="E69" s="15">
        <f>76639.27</f>
        <v>76639.27</v>
      </c>
      <c r="F69" s="15">
        <f>76639.27</f>
        <v>76639.27</v>
      </c>
    </row>
    <row r="70" spans="1:6" x14ac:dyDescent="0.25">
      <c r="A70" s="7">
        <f t="shared" si="0"/>
        <v>74</v>
      </c>
      <c r="B70" s="11" t="s">
        <v>196</v>
      </c>
      <c r="C70" s="7" t="s">
        <v>197</v>
      </c>
      <c r="D70" s="20">
        <v>0</v>
      </c>
      <c r="E70" s="15">
        <f>2074</f>
        <v>2074</v>
      </c>
      <c r="F70" s="15">
        <f>2074</f>
        <v>2074</v>
      </c>
    </row>
    <row r="71" spans="1:6" x14ac:dyDescent="0.25">
      <c r="A71" s="7">
        <f t="shared" si="0"/>
        <v>75</v>
      </c>
      <c r="B71" s="11" t="s">
        <v>198</v>
      </c>
      <c r="C71" s="7" t="s">
        <v>199</v>
      </c>
      <c r="D71" s="16">
        <v>12000</v>
      </c>
      <c r="E71" s="15">
        <f>6150</f>
        <v>6150</v>
      </c>
      <c r="F71" s="15">
        <f>6150</f>
        <v>6150</v>
      </c>
    </row>
    <row r="72" spans="1:6" x14ac:dyDescent="0.25">
      <c r="A72" s="7">
        <f t="shared" ref="A72:A78" si="1">A71+1</f>
        <v>76</v>
      </c>
      <c r="B72" s="11" t="s">
        <v>200</v>
      </c>
      <c r="C72" s="7" t="s">
        <v>201</v>
      </c>
      <c r="D72" s="16">
        <v>300000</v>
      </c>
      <c r="E72" s="15">
        <f>248570</f>
        <v>248570</v>
      </c>
      <c r="F72" s="15">
        <f>248570</f>
        <v>248570</v>
      </c>
    </row>
    <row r="73" spans="1:6" x14ac:dyDescent="0.25">
      <c r="A73" s="7">
        <f t="shared" si="1"/>
        <v>77</v>
      </c>
      <c r="B73" s="11">
        <v>511</v>
      </c>
      <c r="C73" s="8" t="s">
        <v>235</v>
      </c>
      <c r="D73" s="20">
        <v>0</v>
      </c>
      <c r="E73" s="15">
        <f>36491.9</f>
        <v>36491.9</v>
      </c>
      <c r="F73" s="15">
        <f>36491.9</f>
        <v>36491.9</v>
      </c>
    </row>
    <row r="74" spans="1:6" x14ac:dyDescent="0.25">
      <c r="A74" s="7">
        <f t="shared" si="1"/>
        <v>78</v>
      </c>
      <c r="B74" s="11">
        <v>515</v>
      </c>
      <c r="C74" s="19" t="s">
        <v>242</v>
      </c>
      <c r="D74" s="20">
        <v>0</v>
      </c>
      <c r="E74" s="15">
        <f>14569.6</f>
        <v>14569.6</v>
      </c>
      <c r="F74" s="15">
        <f>14569.6</f>
        <v>14569.6</v>
      </c>
    </row>
    <row r="75" spans="1:6" x14ac:dyDescent="0.25">
      <c r="A75" s="7">
        <f t="shared" si="1"/>
        <v>79</v>
      </c>
      <c r="B75" s="11">
        <v>519</v>
      </c>
      <c r="C75" s="19" t="s">
        <v>240</v>
      </c>
      <c r="D75" s="20">
        <v>0</v>
      </c>
      <c r="E75" s="15">
        <f>9711.96</f>
        <v>9711.9599999999991</v>
      </c>
      <c r="F75" s="15">
        <f>9711.96</f>
        <v>9711.9599999999991</v>
      </c>
    </row>
    <row r="76" spans="1:6" x14ac:dyDescent="0.25">
      <c r="A76" s="7">
        <f t="shared" si="1"/>
        <v>80</v>
      </c>
      <c r="B76" s="11">
        <v>523</v>
      </c>
      <c r="C76" s="7" t="s">
        <v>228</v>
      </c>
      <c r="D76" s="20">
        <v>0</v>
      </c>
      <c r="E76" s="15">
        <f>43308.6</f>
        <v>43308.6</v>
      </c>
      <c r="F76" s="15">
        <f>43308.6</f>
        <v>43308.6</v>
      </c>
    </row>
    <row r="77" spans="1:6" x14ac:dyDescent="0.25">
      <c r="A77" s="7">
        <f t="shared" si="1"/>
        <v>81</v>
      </c>
      <c r="B77" s="9">
        <v>564</v>
      </c>
      <c r="C77" s="8" t="s">
        <v>236</v>
      </c>
      <c r="D77" s="20">
        <v>0</v>
      </c>
      <c r="E77" s="15">
        <f>34904.67</f>
        <v>34904.67</v>
      </c>
      <c r="F77" s="15">
        <f>34904.67</f>
        <v>34904.67</v>
      </c>
    </row>
    <row r="78" spans="1:6" x14ac:dyDescent="0.25">
      <c r="A78" s="7">
        <f t="shared" si="1"/>
        <v>82</v>
      </c>
      <c r="B78" s="9">
        <v>565</v>
      </c>
      <c r="C78" s="19" t="s">
        <v>241</v>
      </c>
      <c r="D78" s="20">
        <v>0</v>
      </c>
      <c r="E78" s="15">
        <f>16530</f>
        <v>16530</v>
      </c>
      <c r="F78" s="15">
        <f>16530</f>
        <v>16530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24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B773E34-44B3-4871-BBAE-09722C3A6441}"/>
</file>

<file path=customXml/itemProps2.xml><?xml version="1.0" encoding="utf-8"?>
<ds:datastoreItem xmlns:ds="http://schemas.openxmlformats.org/officeDocument/2006/customXml" ds:itemID="{27C0EC5E-9D18-48F3-AE21-2642C45B57CD}"/>
</file>

<file path=customXml/itemProps3.xml><?xml version="1.0" encoding="utf-8"?>
<ds:datastoreItem xmlns:ds="http://schemas.openxmlformats.org/officeDocument/2006/customXml" ds:itemID="{265E2914-1950-4CCC-91D0-D8B1A2D385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233922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2017</dc:title>
  <dc:creator>Alma A. Echeagaray Lara</dc:creator>
  <cp:lastModifiedBy>Eliseo Rodriguez Camou</cp:lastModifiedBy>
  <cp:lastPrinted>2017-10-25T22:54:51Z</cp:lastPrinted>
  <dcterms:created xsi:type="dcterms:W3CDTF">2017-03-27T16:24:39Z</dcterms:created>
  <dcterms:modified xsi:type="dcterms:W3CDTF">2018-05-21T22:08:35Z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8</vt:i4>
  </property>
</Properties>
</file>